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7476" windowHeight="5232" tabRatio="749" activeTab="0"/>
  </bookViews>
  <sheets>
    <sheet name="予測用パラメタ" sheetId="1" r:id="rId1"/>
    <sheet name="予測データ（世帯）" sheetId="2" r:id="rId2"/>
    <sheet name="価格・加入者指数 " sheetId="3" r:id="rId3"/>
    <sheet name="Logistics" sheetId="4" r:id="rId4"/>
    <sheet name="US" sheetId="5" r:id="rId5"/>
    <sheet name="Online-REG" sheetId="6" r:id="rId6"/>
    <sheet name="予測データ （業務用）" sheetId="7" r:id="rId7"/>
  </sheets>
  <definedNames/>
  <calcPr fullCalcOnLoad="1"/>
</workbook>
</file>

<file path=xl/sharedStrings.xml><?xml version="1.0" encoding="utf-8"?>
<sst xmlns="http://schemas.openxmlformats.org/spreadsheetml/2006/main" count="229" uniqueCount="161">
  <si>
    <t>項目</t>
  </si>
  <si>
    <t>初期生産</t>
  </si>
  <si>
    <t>大量生産</t>
  </si>
  <si>
    <t>1.0</t>
  </si>
  <si>
    <t>無限大</t>
  </si>
  <si>
    <t>大量生産単価</t>
  </si>
  <si>
    <t>円／加入者</t>
  </si>
  <si>
    <t>減価償却率</t>
  </si>
  <si>
    <t>機器(6年半減)</t>
  </si>
  <si>
    <t>1.0/年</t>
  </si>
  <si>
    <t>円／世帯・月</t>
  </si>
  <si>
    <t>中間生産</t>
  </si>
  <si>
    <t>中間生産</t>
  </si>
  <si>
    <t>加入者機器単価</t>
  </si>
  <si>
    <t>投資単価(機器)</t>
  </si>
  <si>
    <t>Y</t>
  </si>
  <si>
    <t>I</t>
  </si>
  <si>
    <t>パラメタ</t>
  </si>
  <si>
    <t>単位</t>
  </si>
  <si>
    <t>共通</t>
  </si>
  <si>
    <t>普及価格=P*</t>
  </si>
  <si>
    <t>加入係数=S*</t>
  </si>
  <si>
    <t>回線等(12年半減)</t>
  </si>
  <si>
    <t>No.</t>
  </si>
  <si>
    <t>予測対象アクセス網</t>
  </si>
  <si>
    <t>サービス・パラメタ</t>
  </si>
  <si>
    <t>現行（ISDN）</t>
  </si>
  <si>
    <t>IP/ISDN</t>
  </si>
  <si>
    <t>DSL</t>
  </si>
  <si>
    <t>WLL</t>
  </si>
  <si>
    <t>光空間</t>
  </si>
  <si>
    <t>光ファイバー</t>
  </si>
  <si>
    <t>衛星</t>
  </si>
  <si>
    <t>人件費・経費単価</t>
  </si>
  <si>
    <t>1.0</t>
  </si>
  <si>
    <t>千円/年・加入者</t>
  </si>
  <si>
    <t>千個・セット</t>
  </si>
  <si>
    <t>投資単価(回線等)</t>
  </si>
  <si>
    <t>ケーブルTV</t>
  </si>
  <si>
    <t>初期分調整係数</t>
  </si>
  <si>
    <t>初期加入</t>
  </si>
  <si>
    <t>中間加入</t>
  </si>
  <si>
    <t>初期分</t>
  </si>
  <si>
    <t>Ｌ</t>
  </si>
  <si>
    <t>千人</t>
  </si>
  <si>
    <t>1,11</t>
  </si>
  <si>
    <t>2,12</t>
  </si>
  <si>
    <t>4,14</t>
  </si>
  <si>
    <t>5,15</t>
  </si>
  <si>
    <t>6,16</t>
  </si>
  <si>
    <t>7,17</t>
  </si>
  <si>
    <t>8,18</t>
  </si>
  <si>
    <t>Year US</t>
  </si>
  <si>
    <t>t</t>
  </si>
  <si>
    <t>f(t) in %</t>
  </si>
  <si>
    <t>Year J</t>
  </si>
  <si>
    <t>f(t)</t>
  </si>
  <si>
    <t>Estimation of US Households Online % for 1999-2010</t>
  </si>
  <si>
    <t>Using a logistic function: fitted to 1994-1998 data together with the assumption that the 2010 figure</t>
  </si>
  <si>
    <t>f(t)=a/(1.0+b*exp(-c:*t)) wil be 95%, where t=the year minus 1990 (the time variable), a=0.956658, b=1.59848, and c=0.490102.</t>
  </si>
  <si>
    <t>unit</t>
  </si>
  <si>
    <t>%</t>
  </si>
  <si>
    <t>Population of the United 
States: Estimates</t>
  </si>
  <si>
    <t>Total households</t>
  </si>
  <si>
    <t>Average Size
of Household</t>
  </si>
  <si>
    <t>U.S. Online 
Households</t>
  </si>
  <si>
    <t>unit</t>
  </si>
  <si>
    <t>thousand</t>
  </si>
  <si>
    <t>number of 
parsons/household</t>
  </si>
  <si>
    <t>Million 
Households</t>
  </si>
  <si>
    <t>%</t>
  </si>
  <si>
    <t>U.S. Online Households
Estimated</t>
  </si>
  <si>
    <t>予測データ（業務用）</t>
  </si>
  <si>
    <t>インターネット使用</t>
  </si>
  <si>
    <t>人口</t>
  </si>
  <si>
    <t>生産年齢人口</t>
  </si>
  <si>
    <t>使用者数</t>
  </si>
  <si>
    <t>１人当使用時間</t>
  </si>
  <si>
    <t>使用時間計</t>
  </si>
  <si>
    <t>単位</t>
  </si>
  <si>
    <t>千人</t>
  </si>
  <si>
    <t>%</t>
  </si>
  <si>
    <t>分／人・日</t>
  </si>
  <si>
    <t>百万時間／年</t>
  </si>
  <si>
    <t>注</t>
  </si>
  <si>
    <t>(1)</t>
  </si>
  <si>
    <t>(2)</t>
  </si>
  <si>
    <t>(3)</t>
  </si>
  <si>
    <t>(4)</t>
  </si>
  <si>
    <t>(5)</t>
  </si>
  <si>
    <t>(6)</t>
  </si>
  <si>
    <t>(7)</t>
  </si>
  <si>
    <t>（１）　1970-1995年：　国勢調査（総務庁統計局）
　　 　1995-2010年：　日本の将来推計人口（厚生省社会福祉・人口問題研究所）</t>
  </si>
  <si>
    <t>（２）　1970-2010年：　日本の将来推計人口（厚生省社会福祉・人口問題研究所）の図表より5-10年ごとの値を読みとり、中間を線形内挿。</t>
  </si>
  <si>
    <t>（３）＝（１）×（２）</t>
  </si>
  <si>
    <t>（４）　1991年＝0％、　1999年＝60％、　2009年＝98％を仮定し、中間を線形内挿。</t>
  </si>
  <si>
    <t>（５）＝（３）×（４）</t>
  </si>
  <si>
    <t>（６）　1991年＝0分、　2009年＝180分を仮定し、中間を線形内挿。</t>
  </si>
  <si>
    <t>（７）＝（５）×（６）×２４６日／６０分</t>
  </si>
  <si>
    <t>PC保有</t>
  </si>
  <si>
    <t>世帯数</t>
  </si>
  <si>
    <t>世帯当保有率</t>
  </si>
  <si>
    <t>保有世帯数</t>
  </si>
  <si>
    <t>人／世帯</t>
  </si>
  <si>
    <t>1.0</t>
  </si>
  <si>
    <t>千世帯</t>
  </si>
  <si>
    <t>価格指数</t>
  </si>
  <si>
    <t>価格指数</t>
  </si>
  <si>
    <t>単位</t>
  </si>
  <si>
    <t>注</t>
  </si>
  <si>
    <t>人口・世帯</t>
  </si>
  <si>
    <t xml:space="preserve">携帯電話・PHS保有 </t>
  </si>
  <si>
    <t>インターネット加入
（中位）</t>
  </si>
  <si>
    <t>インターネット加入
（低位）</t>
  </si>
  <si>
    <t>インターネット加入
（高位）</t>
  </si>
  <si>
    <t>人口</t>
  </si>
  <si>
    <t>平均世帯人員</t>
  </si>
  <si>
    <t>世帯当加入率</t>
  </si>
  <si>
    <t>世帯加入数</t>
  </si>
  <si>
    <t>単位</t>
  </si>
  <si>
    <t>千人</t>
  </si>
  <si>
    <t>注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</si>
  <si>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</si>
  <si>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</si>
  <si>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</si>
  <si>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</si>
  <si>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</si>
  <si>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</si>
  <si>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</si>
  <si>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</si>
  <si>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</si>
  <si>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</si>
  <si>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</si>
  <si>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</si>
  <si>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</si>
  <si>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（２）　1994-1999年：　家計調査・全世帯（総務庁統計局）
　　 　2000-2010年：　上記の外挿（semi-log回帰式使用）</t>
  </si>
  <si>
    <t>（３）=（１）/（２）</t>
  </si>
  <si>
    <t>（４）　1995-1997年：　平成１０年度通信白書、P. 6</t>
  </si>
  <si>
    <t>（５）＝（３）×（４）</t>
  </si>
  <si>
    <t>（６）　1993-1997年：　平成１０年度通信白書、P.7</t>
  </si>
  <si>
    <t>（７）＝（３）×（６）</t>
  </si>
  <si>
    <t>（９）＝（３）×（８）</t>
  </si>
  <si>
    <t>（１０）＝（８）×０．８５</t>
  </si>
  <si>
    <t>（１１）＝（３）×（１０）</t>
  </si>
  <si>
    <t>（１２）＝（８）×１．０５</t>
  </si>
  <si>
    <t>（１３）＝（３）×（１２）</t>
  </si>
  <si>
    <t>新アクセス・サービス単価（普及時価格＝1.00）・加入者数指数（無調整指数＝1.00）</t>
  </si>
  <si>
    <t>価格ケースNo. 1</t>
  </si>
  <si>
    <t>価格ケースNo. 2</t>
  </si>
  <si>
    <t>加入者指数</t>
  </si>
  <si>
    <t>（１）　2000=9.99、　2010=1.01を仮定、中間をLogistic関数値で補間。</t>
  </si>
  <si>
    <t>（２）　2000=0.01、　2010=0.99を仮定、中間をLogistic関数値で補間。</t>
  </si>
  <si>
    <t>（３）　2000=1.09、　2010=1.01を仮定、中間をLogistic関数値で補間。</t>
  </si>
  <si>
    <t>（４）　2000=0.10、　2010=0.99を仮定、中間をLogistic関数値で補間。</t>
  </si>
  <si>
    <t>（５）　0万台=100.0、　1,000万台を仮定、中間を Exponential 関数値で補間。</t>
  </si>
  <si>
    <t>（８）　1996-1997年：　平成１０年度通信白書、P.7
     　 1998-2010年：　米国インターネット加入予測値（表２）を適用した外挿（ただし、日本の世帯普及率が米国よりも１．６年遅れていると仮定）</t>
  </si>
  <si>
    <t>表2：　インターネット普及率：　米国データの日本への適用</t>
  </si>
  <si>
    <t>表3：　価格・加入者指数：</t>
  </si>
  <si>
    <t>表4：　アクセス予測用パラメタ一覧</t>
  </si>
  <si>
    <t>（１）　1970-1995年：　国勢調査（総務庁統計局）
　　 　1995-2010年：　日本の将来推計人口（厚生省社会福祉・人口問題研究所）</t>
  </si>
  <si>
    <t>表1：　予測用基礎データ（世帯）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</si>
</sst>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.0_ "/>
    <numFmt numFmtId="179" formatCode="0.0%"/>
    <numFmt numFmtId="180" formatCode="0.0"/>
    <numFmt numFmtId="181" formatCode="#,##0.0_ "/>
    <numFmt numFmtId="182" formatCode="0.0_);[Red]\(0.0\)"/>
    <numFmt numFmtId="183" formatCode="0.00_ "/>
    <numFmt numFmtId="184" formatCode="0_ "/>
    <numFmt numFmtId="185" formatCode="#,##0_);[Red]\(#,##0\)"/>
    <numFmt numFmtId="186" formatCode="#,##0.0_);[Red]\(#,##0.0\)"/>
    <numFmt numFmtId="187" formatCode="0.00_);[Red]\(0.00\)"/>
    <numFmt numFmtId="188" formatCode="0_);\(0\)"/>
    <numFmt numFmtId="189" formatCode="0.000_ "/>
    <numFmt numFmtId="190" formatCode="#,##0.000_ "/>
    <numFmt numFmtId="191" formatCode="#,##0.0000000000000_ "/>
    <numFmt numFmtId="192" formatCode="#,##0.00_ "/>
    <numFmt numFmtId="193" formatCode="#,##0.0;&quot;▲ &quot;#,##0.0"/>
    <numFmt numFmtId="194" formatCode="#,##0.0;[Red]\-#,##0.0"/>
    <numFmt numFmtId="195" formatCode="#,##0.00_);[Red]\(#,##0.00\)"/>
    <numFmt numFmtId="196" formatCode="#,##0.000_);[Red]\(#,##0.000\)"/>
    <numFmt numFmtId="197" formatCode="#,##0.0000_);[Red]\(#,##0.0000\)"/>
    <numFmt numFmtId="198" formatCode="#,##0.0000_ "/>
    <numFmt numFmtId="199" formatCode="#,##0.00000_ "/>
    <numFmt numFmtId="200" formatCode="[&lt;=999]000;000\-00"/>
    <numFmt numFmtId="201" formatCode="0.000"/>
    <numFmt numFmtId="202" formatCode="0.0000"/>
    <numFmt numFmtId="203" formatCode="#,##0.00_ ;[Red]\-#,##0.00\ "/>
    <numFmt numFmtId="204" formatCode="0.000_);[Red]\(0.000\)"/>
    <numFmt numFmtId="205" formatCode="0.00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.75"/>
      <name val="ＭＳ Ｐゴシック"/>
      <family val="3"/>
    </font>
    <font>
      <sz val="17.75"/>
      <name val="ＭＳ Ｐゴシック"/>
      <family val="3"/>
    </font>
    <font>
      <sz val="18.7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2" xfId="0" applyNumberFormat="1" applyBorder="1" applyAlignment="1">
      <alignment/>
    </xf>
    <xf numFmtId="185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198" fontId="0" fillId="0" borderId="5" xfId="0" applyNumberFormat="1" applyBorder="1" applyAlignment="1">
      <alignment horizontal="right"/>
    </xf>
    <xf numFmtId="198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left" wrapText="1"/>
    </xf>
    <xf numFmtId="49" fontId="0" fillId="0" borderId="8" xfId="0" applyNumberFormat="1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right"/>
    </xf>
    <xf numFmtId="185" fontId="0" fillId="0" borderId="2" xfId="0" applyNumberFormat="1" applyBorder="1" applyAlignment="1">
      <alignment horizontal="right"/>
    </xf>
    <xf numFmtId="185" fontId="0" fillId="0" borderId="6" xfId="0" applyNumberFormat="1" applyBorder="1" applyAlignment="1">
      <alignment horizontal="right"/>
    </xf>
    <xf numFmtId="185" fontId="0" fillId="0" borderId="8" xfId="0" applyNumberFormat="1" applyBorder="1" applyAlignment="1">
      <alignment horizontal="right"/>
    </xf>
    <xf numFmtId="185" fontId="0" fillId="0" borderId="23" xfId="0" applyNumberFormat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49" fontId="0" fillId="0" borderId="26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49" fontId="0" fillId="0" borderId="28" xfId="0" applyNumberForma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49" fontId="0" fillId="0" borderId="29" xfId="0" applyNumberFormat="1" applyBorder="1" applyAlignment="1">
      <alignment horizontal="left"/>
    </xf>
    <xf numFmtId="0" fontId="0" fillId="0" borderId="28" xfId="0" applyBorder="1" applyAlignment="1">
      <alignment horizontal="left"/>
    </xf>
    <xf numFmtId="49" fontId="0" fillId="0" borderId="25" xfId="0" applyNumberFormat="1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49" fontId="0" fillId="0" borderId="30" xfId="0" applyNumberFormat="1" applyBorder="1" applyAlignment="1">
      <alignment horizontal="left" wrapText="1"/>
    </xf>
    <xf numFmtId="38" fontId="0" fillId="0" borderId="23" xfId="16" applyBorder="1" applyAlignment="1">
      <alignment horizontal="right"/>
    </xf>
    <xf numFmtId="0" fontId="0" fillId="0" borderId="7" xfId="0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2" fontId="0" fillId="0" borderId="8" xfId="0" applyNumberFormat="1" applyBorder="1" applyAlignment="1">
      <alignment horizontal="right"/>
    </xf>
    <xf numFmtId="185" fontId="0" fillId="0" borderId="33" xfId="0" applyNumberFormat="1" applyBorder="1" applyAlignment="1">
      <alignment horizontal="right"/>
    </xf>
    <xf numFmtId="197" fontId="0" fillId="0" borderId="34" xfId="0" applyNumberFormat="1" applyBorder="1" applyAlignment="1">
      <alignment horizontal="right"/>
    </xf>
    <xf numFmtId="185" fontId="0" fillId="0" borderId="5" xfId="0" applyNumberFormat="1" applyBorder="1" applyAlignment="1">
      <alignment horizontal="right"/>
    </xf>
    <xf numFmtId="195" fontId="0" fillId="0" borderId="2" xfId="0" applyNumberFormat="1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98" fontId="0" fillId="0" borderId="8" xfId="0" applyNumberFormat="1" applyBorder="1" applyAlignment="1">
      <alignment horizontal="right"/>
    </xf>
    <xf numFmtId="201" fontId="0" fillId="0" borderId="38" xfId="0" applyNumberFormat="1" applyBorder="1" applyAlignment="1">
      <alignment horizontal="right"/>
    </xf>
    <xf numFmtId="197" fontId="0" fillId="0" borderId="39" xfId="0" applyNumberFormat="1" applyBorder="1" applyAlignment="1">
      <alignment horizontal="right"/>
    </xf>
    <xf numFmtId="183" fontId="0" fillId="0" borderId="40" xfId="0" applyNumberFormat="1" applyBorder="1" applyAlignment="1">
      <alignment/>
    </xf>
    <xf numFmtId="183" fontId="0" fillId="0" borderId="40" xfId="0" applyNumberFormat="1" applyBorder="1" applyAlignment="1">
      <alignment horizontal="right"/>
    </xf>
    <xf numFmtId="185" fontId="0" fillId="0" borderId="40" xfId="0" applyNumberFormat="1" applyBorder="1" applyAlignment="1">
      <alignment horizontal="righ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42" xfId="0" applyBorder="1" applyAlignment="1">
      <alignment horizontal="right"/>
    </xf>
    <xf numFmtId="38" fontId="0" fillId="0" borderId="43" xfId="16" applyBorder="1" applyAlignment="1">
      <alignment horizontal="right"/>
    </xf>
    <xf numFmtId="2" fontId="0" fillId="0" borderId="44" xfId="0" applyNumberFormat="1" applyBorder="1" applyAlignment="1">
      <alignment horizontal="right"/>
    </xf>
    <xf numFmtId="198" fontId="0" fillId="0" borderId="45" xfId="0" applyNumberFormat="1" applyBorder="1" applyAlignment="1">
      <alignment horizontal="right"/>
    </xf>
    <xf numFmtId="198" fontId="0" fillId="0" borderId="46" xfId="0" applyNumberFormat="1" applyBorder="1" applyAlignment="1">
      <alignment horizontal="right"/>
    </xf>
    <xf numFmtId="201" fontId="0" fillId="0" borderId="21" xfId="0" applyNumberFormat="1" applyBorder="1" applyAlignment="1">
      <alignment horizontal="right"/>
    </xf>
    <xf numFmtId="183" fontId="0" fillId="0" borderId="3" xfId="0" applyNumberFormat="1" applyBorder="1" applyAlignment="1">
      <alignment/>
    </xf>
    <xf numFmtId="183" fontId="0" fillId="0" borderId="3" xfId="0" applyNumberFormat="1" applyBorder="1" applyAlignment="1">
      <alignment horizontal="right"/>
    </xf>
    <xf numFmtId="197" fontId="0" fillId="0" borderId="22" xfId="0" applyNumberFormat="1" applyBorder="1" applyAlignment="1">
      <alignment horizontal="right"/>
    </xf>
    <xf numFmtId="185" fontId="0" fillId="0" borderId="45" xfId="0" applyNumberFormat="1" applyBorder="1" applyAlignment="1">
      <alignment horizontal="right"/>
    </xf>
    <xf numFmtId="185" fontId="0" fillId="0" borderId="4" xfId="0" applyNumberFormat="1" applyBorder="1" applyAlignment="1">
      <alignment horizontal="right"/>
    </xf>
    <xf numFmtId="195" fontId="0" fillId="0" borderId="4" xfId="0" applyNumberFormat="1" applyBorder="1" applyAlignment="1">
      <alignment horizontal="right"/>
    </xf>
    <xf numFmtId="185" fontId="0" fillId="0" borderId="46" xfId="0" applyNumberFormat="1" applyBorder="1" applyAlignment="1">
      <alignment horizontal="right"/>
    </xf>
    <xf numFmtId="185" fontId="0" fillId="0" borderId="43" xfId="0" applyNumberFormat="1" applyBorder="1" applyAlignment="1">
      <alignment horizontal="right"/>
    </xf>
    <xf numFmtId="185" fontId="0" fillId="0" borderId="44" xfId="0" applyNumberFormat="1" applyBorder="1" applyAlignment="1">
      <alignment horizontal="right"/>
    </xf>
    <xf numFmtId="0" fontId="0" fillId="0" borderId="30" xfId="0" applyBorder="1" applyAlignment="1">
      <alignment/>
    </xf>
    <xf numFmtId="0" fontId="0" fillId="0" borderId="30" xfId="0" applyBorder="1" applyAlignment="1">
      <alignment wrapText="1"/>
    </xf>
    <xf numFmtId="0" fontId="0" fillId="0" borderId="3" xfId="0" applyBorder="1" applyAlignment="1">
      <alignment horizontal="center"/>
    </xf>
    <xf numFmtId="183" fontId="0" fillId="0" borderId="2" xfId="0" applyNumberFormat="1" applyBorder="1" applyAlignment="1">
      <alignment/>
    </xf>
    <xf numFmtId="183" fontId="0" fillId="0" borderId="2" xfId="0" applyNumberFormat="1" applyBorder="1" applyAlignment="1">
      <alignment horizontal="right"/>
    </xf>
    <xf numFmtId="197" fontId="0" fillId="0" borderId="6" xfId="0" applyNumberFormat="1" applyBorder="1" applyAlignment="1">
      <alignment horizontal="right"/>
    </xf>
    <xf numFmtId="201" fontId="0" fillId="0" borderId="5" xfId="0" applyNumberFormat="1" applyBorder="1" applyAlignment="1">
      <alignment horizontal="right"/>
    </xf>
    <xf numFmtId="0" fontId="0" fillId="0" borderId="27" xfId="0" applyBorder="1" applyAlignment="1">
      <alignment horizontal="left"/>
    </xf>
    <xf numFmtId="185" fontId="0" fillId="0" borderId="31" xfId="0" applyNumberFormat="1" applyBorder="1" applyAlignment="1">
      <alignment horizontal="right"/>
    </xf>
    <xf numFmtId="197" fontId="0" fillId="0" borderId="32" xfId="0" applyNumberFormat="1" applyBorder="1" applyAlignment="1">
      <alignment horizontal="right"/>
    </xf>
    <xf numFmtId="185" fontId="0" fillId="0" borderId="35" xfId="0" applyNumberFormat="1" applyBorder="1" applyAlignment="1">
      <alignment horizontal="right"/>
    </xf>
    <xf numFmtId="195" fontId="0" fillId="0" borderId="37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43" xfId="0" applyBorder="1" applyAlignment="1">
      <alignment horizontal="right"/>
    </xf>
    <xf numFmtId="178" fontId="0" fillId="0" borderId="43" xfId="0" applyNumberFormat="1" applyBorder="1" applyAlignment="1">
      <alignment horizontal="right"/>
    </xf>
    <xf numFmtId="0" fontId="0" fillId="0" borderId="43" xfId="0" applyBorder="1" applyAlignment="1">
      <alignment horizontal="right" wrapText="1"/>
    </xf>
    <xf numFmtId="177" fontId="0" fillId="0" borderId="0" xfId="0" applyNumberFormat="1" applyAlignment="1">
      <alignment horizontal="right"/>
    </xf>
    <xf numFmtId="177" fontId="0" fillId="0" borderId="44" xfId="0" applyNumberFormat="1" applyBorder="1" applyAlignment="1">
      <alignment horizontal="right"/>
    </xf>
    <xf numFmtId="0" fontId="0" fillId="0" borderId="44" xfId="0" applyBorder="1" applyAlignment="1">
      <alignment/>
    </xf>
    <xf numFmtId="176" fontId="0" fillId="0" borderId="44" xfId="0" applyNumberFormat="1" applyBorder="1" applyAlignment="1">
      <alignment/>
    </xf>
    <xf numFmtId="177" fontId="0" fillId="0" borderId="0" xfId="0" applyNumberFormat="1" applyBorder="1" applyAlignment="1">
      <alignment horizontal="right"/>
    </xf>
    <xf numFmtId="176" fontId="0" fillId="0" borderId="0" xfId="0" applyNumberFormat="1" applyBorder="1" applyAlignment="1">
      <alignment/>
    </xf>
    <xf numFmtId="177" fontId="0" fillId="0" borderId="43" xfId="0" applyNumberFormat="1" applyBorder="1" applyAlignment="1">
      <alignment horizontal="right"/>
    </xf>
    <xf numFmtId="3" fontId="0" fillId="0" borderId="43" xfId="0" applyNumberFormat="1" applyBorder="1" applyAlignment="1">
      <alignment/>
    </xf>
    <xf numFmtId="176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178" fontId="0" fillId="0" borderId="44" xfId="0" applyNumberFormat="1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78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23" xfId="0" applyBorder="1" applyAlignment="1">
      <alignment/>
    </xf>
    <xf numFmtId="178" fontId="0" fillId="0" borderId="43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9" fontId="0" fillId="0" borderId="43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85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wrapText="1"/>
    </xf>
    <xf numFmtId="180" fontId="0" fillId="0" borderId="0" xfId="20" applyNumberFormat="1" applyFont="1" applyBorder="1" applyAlignment="1" quotePrefix="1">
      <alignment horizontal="right"/>
      <protection/>
    </xf>
    <xf numFmtId="180" fontId="0" fillId="0" borderId="43" xfId="20" applyNumberFormat="1" applyFont="1" applyBorder="1" applyAlignment="1" quotePrefix="1">
      <alignment horizontal="right"/>
      <protection/>
    </xf>
    <xf numFmtId="0" fontId="0" fillId="0" borderId="0" xfId="0" applyBorder="1" applyAlignment="1">
      <alignment horizontal="right"/>
    </xf>
    <xf numFmtId="184" fontId="0" fillId="0" borderId="0" xfId="0" applyNumberFormat="1" applyBorder="1" applyAlignment="1">
      <alignment horizontal="right"/>
    </xf>
    <xf numFmtId="184" fontId="0" fillId="0" borderId="43" xfId="0" applyNumberFormat="1" applyBorder="1" applyAlignment="1">
      <alignment horizontal="right"/>
    </xf>
    <xf numFmtId="0" fontId="0" fillId="0" borderId="43" xfId="0" applyBorder="1" applyAlignment="1">
      <alignment/>
    </xf>
    <xf numFmtId="183" fontId="0" fillId="0" borderId="0" xfId="0" applyNumberFormat="1" applyAlignment="1">
      <alignment/>
    </xf>
    <xf numFmtId="0" fontId="0" fillId="0" borderId="0" xfId="0" applyBorder="1" applyAlignment="1">
      <alignment/>
    </xf>
    <xf numFmtId="183" fontId="0" fillId="0" borderId="43" xfId="0" applyNumberFormat="1" applyBorder="1" applyAlignment="1">
      <alignment/>
    </xf>
    <xf numFmtId="187" fontId="0" fillId="0" borderId="43" xfId="0" applyNumberFormat="1" applyBorder="1" applyAlignment="1">
      <alignment/>
    </xf>
    <xf numFmtId="183" fontId="0" fillId="0" borderId="44" xfId="0" applyNumberFormat="1" applyBorder="1" applyAlignment="1">
      <alignment/>
    </xf>
    <xf numFmtId="187" fontId="0" fillId="0" borderId="44" xfId="0" applyNumberFormat="1" applyBorder="1" applyAlignment="1">
      <alignment/>
    </xf>
    <xf numFmtId="183" fontId="0" fillId="0" borderId="0" xfId="0" applyNumberFormat="1" applyBorder="1" applyAlignment="1">
      <alignment/>
    </xf>
    <xf numFmtId="187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187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43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43" xfId="0" applyNumberFormat="1" applyBorder="1" applyAlignment="1">
      <alignment/>
    </xf>
    <xf numFmtId="180" fontId="0" fillId="0" borderId="0" xfId="20" applyNumberFormat="1" applyFont="1" applyBorder="1" applyAlignment="1">
      <alignment/>
      <protection/>
    </xf>
    <xf numFmtId="176" fontId="0" fillId="0" borderId="44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43" xfId="0" applyNumberFormat="1" applyBorder="1" applyAlignment="1">
      <alignment/>
    </xf>
    <xf numFmtId="185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182" fontId="0" fillId="0" borderId="44" xfId="0" applyNumberFormat="1" applyBorder="1" applyAlignment="1">
      <alignment/>
    </xf>
    <xf numFmtId="185" fontId="0" fillId="0" borderId="44" xfId="0" applyNumberFormat="1" applyBorder="1" applyAlignment="1">
      <alignment/>
    </xf>
    <xf numFmtId="186" fontId="0" fillId="0" borderId="44" xfId="0" applyNumberFormat="1" applyBorder="1" applyAlignment="1">
      <alignment/>
    </xf>
    <xf numFmtId="184" fontId="0" fillId="0" borderId="0" xfId="0" applyNumberFormat="1" applyBorder="1" applyAlignment="1">
      <alignment/>
    </xf>
    <xf numFmtId="182" fontId="0" fillId="0" borderId="43" xfId="0" applyNumberFormat="1" applyBorder="1" applyAlignment="1">
      <alignment/>
    </xf>
    <xf numFmtId="185" fontId="0" fillId="0" borderId="43" xfId="0" applyNumberFormat="1" applyBorder="1" applyAlignment="1">
      <alignment/>
    </xf>
    <xf numFmtId="184" fontId="0" fillId="0" borderId="43" xfId="0" applyNumberFormat="1" applyBorder="1" applyAlignment="1">
      <alignment/>
    </xf>
    <xf numFmtId="186" fontId="0" fillId="0" borderId="43" xfId="0" applyNumberFormat="1" applyBorder="1" applyAlignment="1">
      <alignment/>
    </xf>
    <xf numFmtId="178" fontId="0" fillId="0" borderId="44" xfId="0" applyNumberFormat="1" applyBorder="1" applyAlignment="1">
      <alignment/>
    </xf>
    <xf numFmtId="184" fontId="0" fillId="0" borderId="44" xfId="0" applyNumberForma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8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X110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'予測データ（世帯）'!$K$4</c:f>
              <c:strCache>
                <c:ptCount val="1"/>
                <c:pt idx="0">
                  <c:v>世帯加入数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'予測データ（世帯）'!$A$16:$A$30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'予測データ（世帯）'!$J$16:$J$30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2136198"/>
        <c:axId val="19225783"/>
      </c:lineChart>
      <c:catAx>
        <c:axId val="2136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225783"/>
        <c:crosses val="autoZero"/>
        <c:auto val="1"/>
        <c:lblOffset val="100"/>
        <c:noMultiLvlLbl val="0"/>
      </c:catAx>
      <c:valAx>
        <c:axId val="192257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36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'予測データ（世帯）'!$J$4</c:f>
              <c:strCache>
                <c:ptCount val="1"/>
                <c:pt idx="0">
                  <c:v>世帯当加入率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'予測データ（世帯）'!$A$16:$A$30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'予測データ（世帯）'!$I$16:$I$30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38814320"/>
        <c:axId val="13784561"/>
      </c:lineChart>
      <c:catAx>
        <c:axId val="38814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784561"/>
        <c:crosses val="autoZero"/>
        <c:auto val="1"/>
        <c:lblOffset val="100"/>
        <c:noMultiLvlLbl val="0"/>
      </c:catAx>
      <c:valAx>
        <c:axId val="137845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814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価格・加入者数
加入者指数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055"/>
          <c:w val="0.917"/>
          <c:h val="0.81775"/>
        </c:manualLayout>
      </c:layout>
      <c:lineChart>
        <c:grouping val="standard"/>
        <c:varyColors val="0"/>
        <c:ser>
          <c:idx val="0"/>
          <c:order val="0"/>
          <c:tx>
            <c:strRef>
              <c:f>'価格・加入者指数 '!$B$5:$C$5</c:f>
              <c:strCache>
                <c:ptCount val="1"/>
                <c:pt idx="0">
                  <c:v>価格ケースNo.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'価格・加入者指数 '!$A$12:$A$32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'価格・加入者指数 '!$C$12:$C$32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'価格・加入者指数 '!$D$5:$E$5</c:f>
              <c:strCache>
                <c:ptCount val="1"/>
                <c:pt idx="0">
                  <c:v>価格ケースNo.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'価格・加入者指数 '!$A$12:$A$32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'価格・加入者指数 '!$E$12:$E$32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6952186"/>
        <c:axId val="42807627"/>
      </c:lineChart>
      <c:catAx>
        <c:axId val="56952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807627"/>
        <c:crosses val="autoZero"/>
        <c:auto val="1"/>
        <c:lblOffset val="100"/>
        <c:noMultiLvlLbl val="0"/>
      </c:catAx>
      <c:valAx>
        <c:axId val="428076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952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02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価格・加入者数
価格指数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45"/>
          <c:w val="0.907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'価格・加入者指数 '!$B$5:$C$5</c:f>
              <c:strCache>
                <c:ptCount val="1"/>
                <c:pt idx="0">
                  <c:v>価格ケースNo.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'価格・加入者指数 '!$A$12:$A$32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'価格・加入者指数 '!$B$12:$B$32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'価格・加入者指数 '!$D$5:$E$5</c:f>
              <c:strCache>
                <c:ptCount val="1"/>
                <c:pt idx="0">
                  <c:v>価格ケースNo.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'価格・加入者指数 '!$A$12:$A$32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'価格・加入者指数 '!$D$12:$D$32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9724324"/>
        <c:axId val="44865733"/>
      </c:lineChart>
      <c:catAx>
        <c:axId val="4972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-0.00525"/>
              <c:y val="0.2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865733"/>
        <c:crosses val="autoZero"/>
        <c:auto val="1"/>
        <c:lblOffset val="100"/>
        <c:noMultiLvlLbl val="0"/>
      </c:catAx>
      <c:valAx>
        <c:axId val="448657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724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"/>
          <c:y val="0.02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'Online-REG'!$C$1</c:f>
              <c:strCache>
                <c:ptCount val="1"/>
                <c:pt idx="0">
                  <c:v>U.S. Online Households
Estimated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'Online-REG'!$A$5:$A$21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'Online-REG'!$C$5:$C$21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'Online-REG'!$B$1</c:f>
              <c:strCache>
                <c:ptCount val="1"/>
                <c:pt idx="0">
                  <c:v>U.S. Online 
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'Online-REG'!$A$5:$A$21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'Online-REG'!$B$5:$B$9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138414"/>
        <c:axId val="10245727"/>
      </c:lineChart>
      <c:catAx>
        <c:axId val="1138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245727"/>
        <c:crosses val="autoZero"/>
        <c:auto val="1"/>
        <c:lblOffset val="100"/>
        <c:noMultiLvlLbl val="0"/>
      </c:catAx>
      <c:valAx>
        <c:axId val="102457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38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438150</xdr:colOff>
      <xdr:row>21</xdr:row>
      <xdr:rowOff>142875</xdr:rowOff>
    </xdr:from>
    <xdr:to>
      <xdr:col>30</xdr:col>
      <xdr:colOff>314325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15401925" y="3876675"/>
        <a:ext cx="94773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438150</xdr:colOff>
      <xdr:row>0</xdr:row>
      <xdr:rowOff>142875</xdr:rowOff>
    </xdr:from>
    <xdr:to>
      <xdr:col>30</xdr:col>
      <xdr:colOff>323850</xdr:colOff>
      <xdr:row>19</xdr:row>
      <xdr:rowOff>38100</xdr:rowOff>
    </xdr:to>
    <xdr:graphicFrame>
      <xdr:nvGraphicFramePr>
        <xdr:cNvPr id="2" name="Chart 2"/>
        <xdr:cNvGraphicFramePr/>
      </xdr:nvGraphicFramePr>
      <xdr:xfrm>
        <a:off x="15401925" y="142875"/>
        <a:ext cx="94869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24</xdr:row>
      <xdr:rowOff>114300</xdr:rowOff>
    </xdr:from>
    <xdr:to>
      <xdr:col>15</xdr:col>
      <xdr:colOff>38100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6391275" y="4000500"/>
        <a:ext cx="53435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2</xdr:row>
      <xdr:rowOff>66675</xdr:rowOff>
    </xdr:from>
    <xdr:to>
      <xdr:col>15</xdr:col>
      <xdr:colOff>76200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6410325" y="390525"/>
        <a:ext cx="53625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5</xdr:row>
      <xdr:rowOff>142875</xdr:rowOff>
    </xdr:from>
    <xdr:to>
      <xdr:col>13</xdr:col>
      <xdr:colOff>571500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2809875" y="1476375"/>
        <a:ext cx="70580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K22" sqref="K22"/>
    </sheetView>
  </sheetViews>
  <sheetFormatPr defaultColWidth="9.00390625" defaultRowHeight="13.5"/>
  <cols>
    <col min="1" max="1" width="17.125" style="0" customWidth="1"/>
    <col min="2" max="2" width="16.375" style="0" bestFit="1" customWidth="1"/>
    <col min="3" max="3" width="2.50390625" style="0" bestFit="1" customWidth="1"/>
    <col min="4" max="4" width="15.875" style="0" customWidth="1"/>
    <col min="5" max="5" width="11.75390625" style="0" bestFit="1" customWidth="1"/>
    <col min="6" max="6" width="8.50390625" style="0" bestFit="1" customWidth="1"/>
    <col min="7" max="7" width="8.125" style="0" bestFit="1" customWidth="1"/>
    <col min="8" max="8" width="11.50390625" style="0" bestFit="1" customWidth="1"/>
    <col min="9" max="9" width="12.50390625" style="0" bestFit="1" customWidth="1"/>
    <col min="10" max="11" width="8.125" style="0" bestFit="1" customWidth="1"/>
    <col min="12" max="12" width="8.50390625" style="0" bestFit="1" customWidth="1"/>
  </cols>
  <sheetData>
    <row r="1" spans="1:12" ht="12.75">
      <c r="A1" s="180" t="s">
        <v>158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ht="13.5" thickBot="1"/>
    <row r="3" spans="1:13" ht="13.5" thickBot="1">
      <c r="A3" s="21" t="s">
        <v>23</v>
      </c>
      <c r="B3" s="22"/>
      <c r="C3" s="22"/>
      <c r="D3" s="23"/>
      <c r="E3" s="19" t="s">
        <v>45</v>
      </c>
      <c r="F3" s="19" t="s">
        <v>46</v>
      </c>
      <c r="G3" s="19">
        <v>313</v>
      </c>
      <c r="H3" s="19" t="s">
        <v>47</v>
      </c>
      <c r="I3" s="19" t="s">
        <v>48</v>
      </c>
      <c r="J3" s="19" t="s">
        <v>49</v>
      </c>
      <c r="K3" s="19" t="s">
        <v>50</v>
      </c>
      <c r="L3" s="74" t="s">
        <v>51</v>
      </c>
      <c r="M3" s="91"/>
    </row>
    <row r="4" spans="1:13" s="2" customFormat="1" ht="27" thickBot="1">
      <c r="A4" s="50" t="s">
        <v>24</v>
      </c>
      <c r="B4" s="10"/>
      <c r="C4" s="57"/>
      <c r="D4" s="58"/>
      <c r="E4" s="59" t="s">
        <v>26</v>
      </c>
      <c r="F4" s="59" t="s">
        <v>27</v>
      </c>
      <c r="G4" s="59" t="s">
        <v>28</v>
      </c>
      <c r="H4" s="59" t="s">
        <v>38</v>
      </c>
      <c r="I4" s="59" t="s">
        <v>31</v>
      </c>
      <c r="J4" s="59" t="s">
        <v>29</v>
      </c>
      <c r="K4" s="59" t="s">
        <v>30</v>
      </c>
      <c r="L4" s="75" t="s">
        <v>32</v>
      </c>
      <c r="M4" s="92"/>
    </row>
    <row r="5" spans="1:13" ht="13.5" thickBot="1">
      <c r="A5" s="50" t="s">
        <v>0</v>
      </c>
      <c r="B5" s="24"/>
      <c r="C5" s="24"/>
      <c r="D5" s="40" t="s">
        <v>18</v>
      </c>
      <c r="E5" s="35" t="s">
        <v>17</v>
      </c>
      <c r="F5" s="20" t="s">
        <v>17</v>
      </c>
      <c r="G5" s="20" t="s">
        <v>17</v>
      </c>
      <c r="H5" s="20" t="s">
        <v>17</v>
      </c>
      <c r="I5" s="20" t="s">
        <v>17</v>
      </c>
      <c r="J5" s="20" t="s">
        <v>17</v>
      </c>
      <c r="K5" s="20" t="s">
        <v>17</v>
      </c>
      <c r="L5" s="76" t="s">
        <v>17</v>
      </c>
      <c r="M5" s="91"/>
    </row>
    <row r="6" spans="1:13" ht="12.75">
      <c r="A6" s="51" t="s">
        <v>25</v>
      </c>
      <c r="B6" s="25" t="s">
        <v>20</v>
      </c>
      <c r="C6" s="30"/>
      <c r="D6" s="41" t="s">
        <v>10</v>
      </c>
      <c r="E6" s="56">
        <v>1500</v>
      </c>
      <c r="F6" s="56">
        <v>1750</v>
      </c>
      <c r="G6" s="56">
        <v>2000</v>
      </c>
      <c r="H6" s="56">
        <v>3000</v>
      </c>
      <c r="I6" s="56">
        <v>6000</v>
      </c>
      <c r="J6" s="56">
        <v>1500</v>
      </c>
      <c r="K6" s="56">
        <v>1800</v>
      </c>
      <c r="L6" s="77">
        <v>500</v>
      </c>
      <c r="M6" s="91"/>
    </row>
    <row r="7" spans="1:13" ht="13.5" thickBot="1">
      <c r="A7" s="52"/>
      <c r="B7" s="15" t="s">
        <v>21</v>
      </c>
      <c r="C7" s="31"/>
      <c r="D7" s="42" t="s">
        <v>3</v>
      </c>
      <c r="E7" s="60">
        <v>1</v>
      </c>
      <c r="F7" s="60">
        <v>0.95</v>
      </c>
      <c r="G7" s="60">
        <v>0.8</v>
      </c>
      <c r="H7" s="60">
        <v>0.5</v>
      </c>
      <c r="I7" s="60">
        <v>0.75</v>
      </c>
      <c r="J7" s="60">
        <v>0.3</v>
      </c>
      <c r="K7" s="60">
        <v>0.3</v>
      </c>
      <c r="L7" s="78">
        <v>0.75</v>
      </c>
      <c r="M7" s="91"/>
    </row>
    <row r="8" spans="1:13" ht="12.75">
      <c r="A8" s="53" t="s">
        <v>7</v>
      </c>
      <c r="B8" s="26" t="s">
        <v>8</v>
      </c>
      <c r="C8" s="32"/>
      <c r="D8" s="43" t="s">
        <v>9</v>
      </c>
      <c r="E8" s="8">
        <v>0.3187</v>
      </c>
      <c r="F8" s="8">
        <v>0.3187</v>
      </c>
      <c r="G8" s="8">
        <v>0.3187</v>
      </c>
      <c r="H8" s="8">
        <v>0.3187</v>
      </c>
      <c r="I8" s="8">
        <v>0.3187</v>
      </c>
      <c r="J8" s="8">
        <v>0.3187</v>
      </c>
      <c r="K8" s="8">
        <v>0.3187</v>
      </c>
      <c r="L8" s="79">
        <v>0.3187</v>
      </c>
      <c r="M8" s="91"/>
    </row>
    <row r="9" spans="1:13" ht="13.5" thickBot="1">
      <c r="A9" s="54"/>
      <c r="B9" s="27" t="s">
        <v>22</v>
      </c>
      <c r="C9" s="33"/>
      <c r="D9" s="44" t="s">
        <v>9</v>
      </c>
      <c r="E9" s="68">
        <v>0.1746</v>
      </c>
      <c r="F9" s="9">
        <v>0.1746</v>
      </c>
      <c r="G9" s="9">
        <v>0.1746</v>
      </c>
      <c r="H9" s="9">
        <v>0.1746</v>
      </c>
      <c r="I9" s="9">
        <v>0.1746</v>
      </c>
      <c r="J9" s="9">
        <v>0.1746</v>
      </c>
      <c r="K9" s="9">
        <v>0.1746</v>
      </c>
      <c r="L9" s="80">
        <v>0.1746</v>
      </c>
      <c r="M9" s="91"/>
    </row>
    <row r="10" spans="1:13" ht="12.75">
      <c r="A10" s="65" t="s">
        <v>33</v>
      </c>
      <c r="B10" s="3" t="s">
        <v>42</v>
      </c>
      <c r="C10" s="4"/>
      <c r="D10" s="98" t="s">
        <v>35</v>
      </c>
      <c r="E10" s="97">
        <f>56.517</f>
        <v>56.517</v>
      </c>
      <c r="F10" s="69">
        <f aca="true" t="shared" si="0" ref="F10:L10">56.517</f>
        <v>56.517</v>
      </c>
      <c r="G10" s="69">
        <f t="shared" si="0"/>
        <v>56.517</v>
      </c>
      <c r="H10" s="69">
        <f t="shared" si="0"/>
        <v>56.517</v>
      </c>
      <c r="I10" s="69">
        <f t="shared" si="0"/>
        <v>56.517</v>
      </c>
      <c r="J10" s="69">
        <f t="shared" si="0"/>
        <v>56.517</v>
      </c>
      <c r="K10" s="69">
        <f t="shared" si="0"/>
        <v>56.517</v>
      </c>
      <c r="L10" s="81">
        <f t="shared" si="0"/>
        <v>56.517</v>
      </c>
      <c r="M10" s="91"/>
    </row>
    <row r="11" spans="1:13" ht="12.75">
      <c r="A11" s="66"/>
      <c r="B11" s="7" t="s">
        <v>39</v>
      </c>
      <c r="C11" s="12" t="s">
        <v>16</v>
      </c>
      <c r="D11" s="47" t="s">
        <v>34</v>
      </c>
      <c r="E11" s="94">
        <v>0.3</v>
      </c>
      <c r="F11" s="71">
        <v>0.3</v>
      </c>
      <c r="G11" s="71">
        <v>0.3</v>
      </c>
      <c r="H11" s="71">
        <v>0.3</v>
      </c>
      <c r="I11" s="71">
        <v>0.3</v>
      </c>
      <c r="J11" s="71">
        <v>0.3</v>
      </c>
      <c r="K11" s="71">
        <v>0.3</v>
      </c>
      <c r="L11" s="82">
        <v>0.3</v>
      </c>
      <c r="M11" s="91"/>
    </row>
    <row r="12" spans="1:13" ht="12.75">
      <c r="A12" s="66"/>
      <c r="B12" s="5" t="s">
        <v>40</v>
      </c>
      <c r="C12" s="93" t="s">
        <v>16</v>
      </c>
      <c r="D12" s="47" t="s">
        <v>34</v>
      </c>
      <c r="E12" s="95">
        <v>3.5</v>
      </c>
      <c r="F12" s="72">
        <v>3.5</v>
      </c>
      <c r="G12" s="72">
        <v>3.5</v>
      </c>
      <c r="H12" s="72">
        <v>3.5</v>
      </c>
      <c r="I12" s="72">
        <v>3.5</v>
      </c>
      <c r="J12" s="72">
        <v>3.5</v>
      </c>
      <c r="K12" s="72">
        <v>3.5</v>
      </c>
      <c r="L12" s="83">
        <v>3.5</v>
      </c>
      <c r="M12" s="91"/>
    </row>
    <row r="13" spans="1:13" ht="12.75">
      <c r="A13" s="66"/>
      <c r="B13" s="11" t="s">
        <v>41</v>
      </c>
      <c r="C13" s="93" t="s">
        <v>43</v>
      </c>
      <c r="D13" s="46" t="s">
        <v>44</v>
      </c>
      <c r="E13" s="36">
        <v>5000</v>
      </c>
      <c r="F13" s="73">
        <v>5000</v>
      </c>
      <c r="G13" s="73">
        <v>5000</v>
      </c>
      <c r="H13" s="73">
        <v>5000</v>
      </c>
      <c r="I13" s="73">
        <v>5000</v>
      </c>
      <c r="J13" s="73">
        <v>5000</v>
      </c>
      <c r="K13" s="73">
        <v>5000</v>
      </c>
      <c r="L13" s="6">
        <v>5000</v>
      </c>
      <c r="M13" s="91"/>
    </row>
    <row r="14" spans="1:13" ht="13.5" thickBot="1">
      <c r="A14" s="67"/>
      <c r="B14" s="1"/>
      <c r="C14" s="93" t="s">
        <v>16</v>
      </c>
      <c r="D14" s="48"/>
      <c r="E14" s="96">
        <v>2</v>
      </c>
      <c r="F14" s="70">
        <v>2</v>
      </c>
      <c r="G14" s="70">
        <v>2</v>
      </c>
      <c r="H14" s="70">
        <v>2</v>
      </c>
      <c r="I14" s="70">
        <v>2</v>
      </c>
      <c r="J14" s="70">
        <v>2</v>
      </c>
      <c r="K14" s="70">
        <v>2</v>
      </c>
      <c r="L14" s="84">
        <v>2</v>
      </c>
      <c r="M14" s="91"/>
    </row>
    <row r="15" spans="1:13" ht="12.75">
      <c r="A15" s="53" t="s">
        <v>13</v>
      </c>
      <c r="B15" s="26" t="s">
        <v>1</v>
      </c>
      <c r="C15" s="32" t="s">
        <v>16</v>
      </c>
      <c r="D15" s="43" t="s">
        <v>3</v>
      </c>
      <c r="E15" s="39">
        <v>2</v>
      </c>
      <c r="F15" s="63">
        <v>100</v>
      </c>
      <c r="G15" s="63">
        <v>10</v>
      </c>
      <c r="H15" s="63">
        <v>10</v>
      </c>
      <c r="I15" s="63">
        <v>100</v>
      </c>
      <c r="J15" s="63">
        <v>200</v>
      </c>
      <c r="K15" s="63">
        <v>200</v>
      </c>
      <c r="L15" s="85">
        <v>2</v>
      </c>
      <c r="M15" s="91"/>
    </row>
    <row r="16" spans="1:13" ht="12.75">
      <c r="A16" s="51"/>
      <c r="B16" s="28" t="s">
        <v>11</v>
      </c>
      <c r="C16" s="12" t="s">
        <v>15</v>
      </c>
      <c r="D16" s="46" t="s">
        <v>36</v>
      </c>
      <c r="E16" s="36">
        <v>1000</v>
      </c>
      <c r="F16" s="36">
        <v>1000</v>
      </c>
      <c r="G16" s="36">
        <v>1000</v>
      </c>
      <c r="H16" s="36">
        <v>1000</v>
      </c>
      <c r="I16" s="36">
        <v>1000</v>
      </c>
      <c r="J16" s="36">
        <v>5000</v>
      </c>
      <c r="K16" s="36">
        <v>5000</v>
      </c>
      <c r="L16" s="86">
        <v>1000</v>
      </c>
      <c r="M16" s="91"/>
    </row>
    <row r="17" spans="1:13" ht="12.75">
      <c r="A17" s="51"/>
      <c r="B17" s="18"/>
      <c r="C17" s="12" t="s">
        <v>16</v>
      </c>
      <c r="D17" s="47" t="s">
        <v>3</v>
      </c>
      <c r="E17" s="64">
        <v>1.01</v>
      </c>
      <c r="F17" s="64">
        <v>1.1</v>
      </c>
      <c r="G17" s="64">
        <v>1.1</v>
      </c>
      <c r="H17" s="64">
        <v>1.1</v>
      </c>
      <c r="I17" s="64">
        <v>1.1</v>
      </c>
      <c r="J17" s="64">
        <v>1.1</v>
      </c>
      <c r="K17" s="64">
        <v>1.1</v>
      </c>
      <c r="L17" s="87">
        <v>1.1</v>
      </c>
      <c r="M17" s="91"/>
    </row>
    <row r="18" spans="1:13" ht="13.5" thickBot="1">
      <c r="A18" s="54"/>
      <c r="B18" s="14" t="s">
        <v>5</v>
      </c>
      <c r="C18" s="34"/>
      <c r="D18" s="48" t="s">
        <v>6</v>
      </c>
      <c r="E18" s="37">
        <v>10000</v>
      </c>
      <c r="F18" s="37">
        <v>20000</v>
      </c>
      <c r="G18" s="37">
        <v>30000</v>
      </c>
      <c r="H18" s="37">
        <v>60000</v>
      </c>
      <c r="I18" s="37">
        <v>50000</v>
      </c>
      <c r="J18" s="37">
        <v>25000</v>
      </c>
      <c r="K18" s="37">
        <v>30000</v>
      </c>
      <c r="L18" s="88">
        <v>50000</v>
      </c>
      <c r="M18" s="91"/>
    </row>
    <row r="19" spans="1:13" ht="12.75">
      <c r="A19" s="51" t="s">
        <v>14</v>
      </c>
      <c r="B19" s="18" t="s">
        <v>1</v>
      </c>
      <c r="C19" s="13" t="s">
        <v>16</v>
      </c>
      <c r="D19" s="49" t="s">
        <v>3</v>
      </c>
      <c r="E19" s="39">
        <v>4</v>
      </c>
      <c r="F19" s="39">
        <v>100</v>
      </c>
      <c r="G19" s="39">
        <v>10</v>
      </c>
      <c r="H19" s="39">
        <v>10</v>
      </c>
      <c r="I19" s="39">
        <v>100</v>
      </c>
      <c r="J19" s="39">
        <v>200</v>
      </c>
      <c r="K19" s="39">
        <v>200</v>
      </c>
      <c r="L19" s="89">
        <v>2</v>
      </c>
      <c r="M19" s="91"/>
    </row>
    <row r="20" spans="1:13" ht="12.75">
      <c r="A20" s="55"/>
      <c r="B20" s="28" t="s">
        <v>12</v>
      </c>
      <c r="C20" s="12" t="s">
        <v>15</v>
      </c>
      <c r="D20" s="46" t="s">
        <v>36</v>
      </c>
      <c r="E20" s="36">
        <v>2000</v>
      </c>
      <c r="F20" s="36">
        <v>1000</v>
      </c>
      <c r="G20" s="36">
        <v>1000</v>
      </c>
      <c r="H20" s="36">
        <v>1000</v>
      </c>
      <c r="I20" s="36">
        <v>1000</v>
      </c>
      <c r="J20" s="36">
        <v>1000</v>
      </c>
      <c r="K20" s="36">
        <v>1000</v>
      </c>
      <c r="L20" s="86">
        <v>10</v>
      </c>
      <c r="M20" s="91"/>
    </row>
    <row r="21" spans="1:13" ht="12.75">
      <c r="A21" s="55"/>
      <c r="B21" s="18"/>
      <c r="C21" s="12" t="s">
        <v>16</v>
      </c>
      <c r="D21" s="47" t="s">
        <v>3</v>
      </c>
      <c r="E21" s="64">
        <v>1.1</v>
      </c>
      <c r="F21" s="64">
        <v>1.1</v>
      </c>
      <c r="G21" s="64">
        <v>1.1</v>
      </c>
      <c r="H21" s="64">
        <v>1.1</v>
      </c>
      <c r="I21" s="64">
        <v>1.1</v>
      </c>
      <c r="J21" s="64">
        <v>1.1</v>
      </c>
      <c r="K21" s="64">
        <v>1.1</v>
      </c>
      <c r="L21" s="87">
        <v>1.1</v>
      </c>
      <c r="M21" s="91"/>
    </row>
    <row r="22" spans="1:13" ht="13.5" thickBot="1">
      <c r="A22" s="55"/>
      <c r="B22" s="16" t="s">
        <v>5</v>
      </c>
      <c r="C22" s="31"/>
      <c r="D22" s="45" t="s">
        <v>6</v>
      </c>
      <c r="E22" s="38">
        <v>5000</v>
      </c>
      <c r="F22" s="38">
        <v>20000</v>
      </c>
      <c r="G22" s="38">
        <v>20000</v>
      </c>
      <c r="H22" s="38">
        <v>15000</v>
      </c>
      <c r="I22" s="38">
        <v>30000</v>
      </c>
      <c r="J22" s="38">
        <v>20000</v>
      </c>
      <c r="K22" s="38">
        <v>25000</v>
      </c>
      <c r="L22" s="90">
        <v>10000</v>
      </c>
      <c r="M22" s="91"/>
    </row>
    <row r="23" spans="1:13" ht="12.75">
      <c r="A23" s="53" t="s">
        <v>37</v>
      </c>
      <c r="B23" s="26" t="s">
        <v>1</v>
      </c>
      <c r="C23" s="32" t="s">
        <v>16</v>
      </c>
      <c r="D23" s="43" t="s">
        <v>3</v>
      </c>
      <c r="E23" s="63">
        <v>2</v>
      </c>
      <c r="F23" s="63">
        <v>100</v>
      </c>
      <c r="G23" s="63">
        <v>10</v>
      </c>
      <c r="H23" s="63">
        <v>10</v>
      </c>
      <c r="I23" s="63">
        <v>2</v>
      </c>
      <c r="J23" s="63">
        <v>100</v>
      </c>
      <c r="K23" s="63">
        <v>100</v>
      </c>
      <c r="L23" s="85">
        <v>2</v>
      </c>
      <c r="M23" s="91"/>
    </row>
    <row r="24" spans="1:13" ht="12.75">
      <c r="A24" s="51"/>
      <c r="B24" s="28" t="s">
        <v>12</v>
      </c>
      <c r="C24" s="12" t="s">
        <v>15</v>
      </c>
      <c r="D24" s="46" t="s">
        <v>36</v>
      </c>
      <c r="E24" s="36">
        <v>2000</v>
      </c>
      <c r="F24" s="36">
        <v>1000</v>
      </c>
      <c r="G24" s="36">
        <v>1000</v>
      </c>
      <c r="H24" s="36">
        <v>1000</v>
      </c>
      <c r="I24" s="36">
        <v>1000</v>
      </c>
      <c r="J24" s="36">
        <v>1000</v>
      </c>
      <c r="K24" s="36">
        <v>1000</v>
      </c>
      <c r="L24" s="86">
        <v>10</v>
      </c>
      <c r="M24" s="91"/>
    </row>
    <row r="25" spans="1:13" ht="12.75">
      <c r="A25" s="51"/>
      <c r="B25" s="18"/>
      <c r="C25" s="12" t="s">
        <v>16</v>
      </c>
      <c r="D25" s="47" t="s">
        <v>3</v>
      </c>
      <c r="E25" s="64">
        <v>1.5</v>
      </c>
      <c r="F25" s="64">
        <v>1.1</v>
      </c>
      <c r="G25" s="64">
        <v>2</v>
      </c>
      <c r="H25" s="64">
        <v>2</v>
      </c>
      <c r="I25" s="64">
        <v>2</v>
      </c>
      <c r="J25" s="64">
        <v>2</v>
      </c>
      <c r="K25" s="64">
        <v>2</v>
      </c>
      <c r="L25" s="87">
        <v>1.1</v>
      </c>
      <c r="M25" s="91"/>
    </row>
    <row r="26" spans="1:13" ht="13.5" thickBot="1">
      <c r="A26" s="54"/>
      <c r="B26" s="14" t="s">
        <v>5</v>
      </c>
      <c r="C26" s="34"/>
      <c r="D26" s="48" t="s">
        <v>6</v>
      </c>
      <c r="E26" s="37">
        <v>10000</v>
      </c>
      <c r="F26" s="37">
        <v>10000</v>
      </c>
      <c r="G26" s="37">
        <v>10000</v>
      </c>
      <c r="H26" s="37">
        <v>3500</v>
      </c>
      <c r="I26" s="37">
        <v>70000</v>
      </c>
      <c r="J26" s="37">
        <v>10000</v>
      </c>
      <c r="K26" s="37">
        <v>10000</v>
      </c>
      <c r="L26" s="88">
        <v>0</v>
      </c>
      <c r="M26" s="91"/>
    </row>
    <row r="27" spans="1:13" ht="12.75">
      <c r="A27" s="51" t="s">
        <v>19</v>
      </c>
      <c r="B27" s="17" t="s">
        <v>2</v>
      </c>
      <c r="C27" s="13" t="s">
        <v>15</v>
      </c>
      <c r="D27" s="46" t="s">
        <v>36</v>
      </c>
      <c r="E27" s="101" t="s">
        <v>4</v>
      </c>
      <c r="F27" s="99"/>
      <c r="G27" s="61"/>
      <c r="H27" s="61"/>
      <c r="I27" s="61"/>
      <c r="J27" s="61"/>
      <c r="K27" s="61"/>
      <c r="L27" s="61"/>
      <c r="M27" s="91"/>
    </row>
    <row r="28" spans="1:13" ht="13.5" thickBot="1">
      <c r="A28" s="54"/>
      <c r="B28" s="29"/>
      <c r="C28" s="33" t="s">
        <v>16</v>
      </c>
      <c r="D28" s="44" t="s">
        <v>3</v>
      </c>
      <c r="E28" s="102">
        <v>1</v>
      </c>
      <c r="F28" s="100"/>
      <c r="G28" s="62"/>
      <c r="H28" s="62"/>
      <c r="I28" s="62"/>
      <c r="J28" s="62"/>
      <c r="K28" s="62"/>
      <c r="L28" s="62"/>
      <c r="M28" s="91"/>
    </row>
  </sheetData>
  <printOptions/>
  <pageMargins left="0.5511811023622047" right="0.4330708661417323" top="0.984251968503937" bottom="0.984251968503937" header="0.5118110236220472" footer="0.5118110236220472"/>
  <pageSetup orientation="landscape" paperSize="9" r:id="rId1"/>
  <headerFooter alignWithMargins="0">
    <oddFooter>&amp;L&amp;F&amp; / &amp;A&amp;R&amp;P&amp;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51"/>
  <sheetViews>
    <sheetView zoomScale="50" zoomScaleNormal="50" zoomScaleSheetLayoutView="50" workbookViewId="0" topLeftCell="A1">
      <selection activeCell="A1" sqref="A1"/>
    </sheetView>
  </sheetViews>
  <sheetFormatPr defaultColWidth="9.00390625" defaultRowHeight="13.5"/>
  <cols>
    <col min="2" max="2" width="11.375" style="0" bestFit="1" customWidth="1"/>
    <col min="3" max="3" width="11.875" style="0" customWidth="1"/>
    <col min="4" max="4" width="13.25390625" style="0" bestFit="1" customWidth="1"/>
    <col min="5" max="5" width="12.375" style="0" customWidth="1"/>
    <col min="6" max="6" width="13.25390625" style="0" bestFit="1" customWidth="1"/>
    <col min="7" max="7" width="11.25390625" style="0" bestFit="1" customWidth="1"/>
    <col min="8" max="8" width="13.25390625" style="0" bestFit="1" customWidth="1"/>
    <col min="9" max="9" width="11.25390625" style="0" bestFit="1" customWidth="1"/>
    <col min="10" max="10" width="13.25390625" style="0" bestFit="1" customWidth="1"/>
    <col min="11" max="11" width="11.25390625" style="0" bestFit="1" customWidth="1"/>
    <col min="12" max="12" width="16.75390625" style="0" bestFit="1" customWidth="1"/>
    <col min="13" max="13" width="11.25390625" style="0" bestFit="1" customWidth="1"/>
    <col min="14" max="14" width="16.75390625" style="0" customWidth="1"/>
    <col min="15" max="15" width="11.25390625" style="0" bestFit="1" customWidth="1"/>
  </cols>
  <sheetData>
    <row r="1" spans="1:15" ht="12.75">
      <c r="A1" s="180" t="s">
        <v>160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36" ht="39">
      <c r="A2" s="103"/>
      <c r="B2" s="150"/>
      <c r="C2" s="150"/>
      <c r="D2" s="150" t="s">
        <v>110</v>
      </c>
      <c r="E2" s="150"/>
      <c r="F2" s="150" t="s">
        <v>99</v>
      </c>
      <c r="G2" s="150"/>
      <c r="H2" s="150" t="s">
        <v>111</v>
      </c>
      <c r="I2" s="150"/>
      <c r="J2" s="142" t="s">
        <v>112</v>
      </c>
      <c r="K2" s="150"/>
      <c r="L2" s="142" t="s">
        <v>113</v>
      </c>
      <c r="M2" s="142"/>
      <c r="N2" s="142" t="s">
        <v>114</v>
      </c>
      <c r="O2" s="15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2" ht="12.75">
      <c r="A3" s="103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103"/>
      <c r="B4" s="150"/>
      <c r="C4" s="150" t="s">
        <v>115</v>
      </c>
      <c r="D4" s="150" t="s">
        <v>116</v>
      </c>
      <c r="E4" s="150" t="s">
        <v>100</v>
      </c>
      <c r="F4" s="150" t="s">
        <v>101</v>
      </c>
      <c r="G4" s="150" t="s">
        <v>102</v>
      </c>
      <c r="H4" s="150" t="s">
        <v>101</v>
      </c>
      <c r="I4" s="150" t="s">
        <v>102</v>
      </c>
      <c r="J4" s="150" t="s">
        <v>117</v>
      </c>
      <c r="K4" s="150" t="s">
        <v>118</v>
      </c>
      <c r="L4" s="150" t="s">
        <v>117</v>
      </c>
      <c r="M4" s="150" t="s">
        <v>118</v>
      </c>
      <c r="N4" s="150" t="s">
        <v>117</v>
      </c>
      <c r="O4" s="150" t="s">
        <v>118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14" s="135" customFormat="1" ht="12.75">
      <c r="A5" s="134" t="s">
        <v>119</v>
      </c>
      <c r="B5" s="134" t="s">
        <v>120</v>
      </c>
      <c r="C5" s="134" t="s">
        <v>103</v>
      </c>
      <c r="D5" s="134" t="s">
        <v>105</v>
      </c>
      <c r="E5" s="134" t="s">
        <v>104</v>
      </c>
      <c r="F5" s="134" t="s">
        <v>105</v>
      </c>
      <c r="G5" s="134" t="s">
        <v>104</v>
      </c>
      <c r="H5" s="134" t="s">
        <v>105</v>
      </c>
      <c r="I5" s="134" t="s">
        <v>104</v>
      </c>
      <c r="J5" s="134" t="s">
        <v>105</v>
      </c>
      <c r="K5" s="134" t="s">
        <v>104</v>
      </c>
      <c r="L5" s="134" t="s">
        <v>105</v>
      </c>
      <c r="M5" s="134" t="s">
        <v>104</v>
      </c>
      <c r="N5" s="134" t="s">
        <v>105</v>
      </c>
    </row>
    <row r="6" spans="1:31" ht="12.75">
      <c r="A6" s="150">
        <v>1970</v>
      </c>
      <c r="B6" s="159">
        <v>103720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150">
        <v>1975</v>
      </c>
      <c r="B7" s="159">
        <v>111940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150">
        <v>1980</v>
      </c>
      <c r="B8" s="159">
        <v>117060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150">
        <v>1985</v>
      </c>
      <c r="B9" s="159">
        <v>121049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150">
        <v>1990</v>
      </c>
      <c r="B10" s="160">
        <v>123611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157">
        <f aca="true" t="shared" si="0" ref="A11:A30">A10+1</f>
        <v>1991</v>
      </c>
      <c r="B11" s="159">
        <v>124043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150">
        <f t="shared" si="0"/>
        <v>1992</v>
      </c>
      <c r="B12" s="159">
        <v>124452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150">
        <f t="shared" si="0"/>
        <v>1993</v>
      </c>
      <c r="B13" s="159">
        <v>124764</v>
      </c>
      <c r="C13" s="150"/>
      <c r="D13" s="150"/>
      <c r="E13" s="150"/>
      <c r="F13" s="150"/>
      <c r="G13" s="143">
        <v>3.2</v>
      </c>
      <c r="H13" s="150"/>
      <c r="I13" s="150"/>
      <c r="J13" s="150"/>
      <c r="K13" s="150"/>
      <c r="L13" s="150"/>
      <c r="M13" s="150"/>
      <c r="N13" s="150"/>
      <c r="O13" s="15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150">
        <f t="shared" si="0"/>
        <v>1994</v>
      </c>
      <c r="B14" s="159">
        <v>125034</v>
      </c>
      <c r="C14" s="155">
        <v>3.423379425928412</v>
      </c>
      <c r="D14" s="161">
        <f aca="true" t="shared" si="1" ref="D14:D30">B14*1000/C14/1000</f>
        <v>36523.558870805304</v>
      </c>
      <c r="E14" s="150"/>
      <c r="F14" s="150"/>
      <c r="G14" s="143">
        <v>5.8</v>
      </c>
      <c r="H14" s="161">
        <v>2118366.4145067073</v>
      </c>
      <c r="I14" s="150"/>
      <c r="J14" s="150"/>
      <c r="K14" s="150"/>
      <c r="L14" s="150"/>
      <c r="M14" s="150"/>
      <c r="N14" s="150"/>
      <c r="O14" s="15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150">
        <f t="shared" si="0"/>
        <v>1995</v>
      </c>
      <c r="B15" s="160">
        <v>125570</v>
      </c>
      <c r="C15" s="151">
        <v>3.3959458433859346</v>
      </c>
      <c r="D15" s="162">
        <f t="shared" si="1"/>
        <v>36976.443615720375</v>
      </c>
      <c r="E15" s="148">
        <v>16.3</v>
      </c>
      <c r="F15" s="162">
        <f>E15*D15/100</f>
        <v>6027.160309362421</v>
      </c>
      <c r="G15" s="144">
        <v>10.9</v>
      </c>
      <c r="H15" s="162">
        <v>4030432.354113521</v>
      </c>
      <c r="I15" s="148"/>
      <c r="J15" s="148"/>
      <c r="K15" s="148"/>
      <c r="L15" s="148"/>
      <c r="M15" s="148"/>
      <c r="N15" s="150"/>
      <c r="O15" s="15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157">
        <f t="shared" si="0"/>
        <v>1996</v>
      </c>
      <c r="B16" s="159">
        <v>125869</v>
      </c>
      <c r="C16" s="155">
        <v>3.3687321025137718</v>
      </c>
      <c r="D16" s="161">
        <f t="shared" si="1"/>
        <v>37363.90908201803</v>
      </c>
      <c r="E16" s="150">
        <v>22.3</v>
      </c>
      <c r="F16" s="161">
        <f>E16*D16/100</f>
        <v>8332.151725290021</v>
      </c>
      <c r="G16" s="143">
        <v>32.7</v>
      </c>
      <c r="H16" s="161">
        <v>12217998.269819897</v>
      </c>
      <c r="I16" s="163">
        <v>3.3</v>
      </c>
      <c r="J16" s="161">
        <f aca="true" t="shared" si="2" ref="J16:J30">I16*D16/100</f>
        <v>1233.008999706595</v>
      </c>
      <c r="K16" s="155">
        <f aca="true" t="shared" si="3" ref="K16:K30">I16*0.85</f>
        <v>2.8049999999999997</v>
      </c>
      <c r="L16" s="161">
        <f aca="true" t="shared" si="4" ref="L16:L30">K16*D16/100</f>
        <v>1048.0576497506056</v>
      </c>
      <c r="M16" s="155">
        <f aca="true" t="shared" si="5" ref="M16:M30">I16*1.05</f>
        <v>3.465</v>
      </c>
      <c r="N16" s="164">
        <f aca="true" t="shared" si="6" ref="N16:N30">M16*D16/100</f>
        <v>1294.6594496919247</v>
      </c>
      <c r="O16" s="15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150">
        <f t="shared" si="0"/>
        <v>1997</v>
      </c>
      <c r="B17" s="159">
        <v>126156</v>
      </c>
      <c r="C17" s="155">
        <v>3.3417364415894086</v>
      </c>
      <c r="D17" s="161">
        <f t="shared" si="1"/>
        <v>37751.63068814524</v>
      </c>
      <c r="E17" s="150">
        <v>28.2</v>
      </c>
      <c r="F17" s="161">
        <f>E17*D17/100</f>
        <v>10645.959854056959</v>
      </c>
      <c r="G17" s="143">
        <v>61.3</v>
      </c>
      <c r="H17" s="161">
        <v>23141749.611833032</v>
      </c>
      <c r="I17" s="163">
        <v>6.4</v>
      </c>
      <c r="J17" s="161">
        <f t="shared" si="2"/>
        <v>2416.1043640412954</v>
      </c>
      <c r="K17" s="155">
        <f t="shared" si="3"/>
        <v>5.44</v>
      </c>
      <c r="L17" s="161">
        <f t="shared" si="4"/>
        <v>2053.6887094351014</v>
      </c>
      <c r="M17" s="155">
        <f t="shared" si="5"/>
        <v>6.720000000000001</v>
      </c>
      <c r="N17" s="161">
        <f t="shared" si="6"/>
        <v>2536.9095822433605</v>
      </c>
      <c r="O17" s="15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150">
        <f t="shared" si="0"/>
        <v>1998</v>
      </c>
      <c r="B18" s="159">
        <v>126420</v>
      </c>
      <c r="C18" s="155">
        <v>3.3149571130080657</v>
      </c>
      <c r="D18" s="161">
        <f t="shared" si="1"/>
        <v>38136.239984499734</v>
      </c>
      <c r="E18" s="150"/>
      <c r="F18" s="150"/>
      <c r="G18" s="103"/>
      <c r="H18" s="150"/>
      <c r="I18" s="165">
        <v>9.259417710650725</v>
      </c>
      <c r="J18" s="161">
        <f t="shared" si="2"/>
        <v>3531.1937593010316</v>
      </c>
      <c r="K18" s="155">
        <f t="shared" si="3"/>
        <v>7.870505054053116</v>
      </c>
      <c r="L18" s="161">
        <f t="shared" si="4"/>
        <v>3001.514695405877</v>
      </c>
      <c r="M18" s="155">
        <f t="shared" si="5"/>
        <v>9.722388596183261</v>
      </c>
      <c r="N18" s="161">
        <f t="shared" si="6"/>
        <v>3707.753447266083</v>
      </c>
      <c r="O18" s="15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150">
        <f t="shared" si="0"/>
        <v>1999</v>
      </c>
      <c r="B19" s="159">
        <v>126665</v>
      </c>
      <c r="C19" s="155">
        <v>3.2883923831695627</v>
      </c>
      <c r="D19" s="161">
        <f t="shared" si="1"/>
        <v>38518.82173437958</v>
      </c>
      <c r="E19" s="150"/>
      <c r="F19" s="150"/>
      <c r="G19" s="103"/>
      <c r="H19" s="150"/>
      <c r="I19" s="165">
        <v>14.243865521854827</v>
      </c>
      <c r="J19" s="161">
        <f t="shared" si="2"/>
        <v>5486.569168448016</v>
      </c>
      <c r="K19" s="155">
        <f t="shared" si="3"/>
        <v>12.107285693576603</v>
      </c>
      <c r="L19" s="161">
        <f t="shared" si="4"/>
        <v>4663.583793180814</v>
      </c>
      <c r="M19" s="155">
        <f t="shared" si="5"/>
        <v>14.95605879794757</v>
      </c>
      <c r="N19" s="161">
        <f t="shared" si="6"/>
        <v>5760.897626870417</v>
      </c>
      <c r="O19" s="15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148">
        <f t="shared" si="0"/>
        <v>2000</v>
      </c>
      <c r="B20" s="160">
        <v>126892</v>
      </c>
      <c r="C20" s="151">
        <v>3.262040532366104</v>
      </c>
      <c r="D20" s="161">
        <f t="shared" si="1"/>
        <v>38899.57796078014</v>
      </c>
      <c r="E20" s="148"/>
      <c r="F20" s="148"/>
      <c r="G20" s="148"/>
      <c r="H20" s="148"/>
      <c r="I20" s="166">
        <v>21.251570566794268</v>
      </c>
      <c r="J20" s="161">
        <f t="shared" si="2"/>
        <v>8266.771260520341</v>
      </c>
      <c r="K20" s="155">
        <f t="shared" si="3"/>
        <v>18.063834981775127</v>
      </c>
      <c r="L20" s="161">
        <f t="shared" si="4"/>
        <v>7026.755571442291</v>
      </c>
      <c r="M20" s="155">
        <f t="shared" si="5"/>
        <v>22.31414909513398</v>
      </c>
      <c r="N20" s="161">
        <f t="shared" si="6"/>
        <v>8680.109823546358</v>
      </c>
      <c r="O20" s="15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150">
        <f t="shared" si="0"/>
        <v>2001</v>
      </c>
      <c r="B21" s="159">
        <v>127100</v>
      </c>
      <c r="C21" s="155">
        <v>3.2358998546709046</v>
      </c>
      <c r="D21" s="164">
        <f t="shared" si="1"/>
        <v>39278.100592802875</v>
      </c>
      <c r="E21" s="150"/>
      <c r="F21" s="150"/>
      <c r="G21" s="150"/>
      <c r="H21" s="150"/>
      <c r="I21" s="165">
        <v>30.418900664499436</v>
      </c>
      <c r="J21" s="164">
        <f t="shared" si="2"/>
        <v>11947.96640222687</v>
      </c>
      <c r="K21" s="153">
        <f t="shared" si="3"/>
        <v>25.85606556482452</v>
      </c>
      <c r="L21" s="164">
        <f t="shared" si="4"/>
        <v>10155.771441892839</v>
      </c>
      <c r="M21" s="153">
        <f t="shared" si="5"/>
        <v>31.939845697724408</v>
      </c>
      <c r="N21" s="164">
        <f t="shared" si="6"/>
        <v>12545.364722338214</v>
      </c>
      <c r="O21" s="15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150">
        <f t="shared" si="0"/>
        <v>2002</v>
      </c>
      <c r="B22" s="159">
        <v>127286</v>
      </c>
      <c r="C22" s="155">
        <v>3.2099686578278237</v>
      </c>
      <c r="D22" s="161">
        <f t="shared" si="1"/>
        <v>39653.34667352611</v>
      </c>
      <c r="E22" s="150"/>
      <c r="F22" s="150"/>
      <c r="G22" s="150"/>
      <c r="H22" s="150"/>
      <c r="I22" s="165">
        <v>41.34366977771198</v>
      </c>
      <c r="J22" s="161">
        <f t="shared" si="2"/>
        <v>16394.148704513973</v>
      </c>
      <c r="K22" s="155">
        <f t="shared" si="3"/>
        <v>35.14211931105518</v>
      </c>
      <c r="L22" s="161">
        <f t="shared" si="4"/>
        <v>13935.026398836877</v>
      </c>
      <c r="M22" s="155">
        <f t="shared" si="5"/>
        <v>43.410853266597584</v>
      </c>
      <c r="N22" s="161">
        <f t="shared" si="6"/>
        <v>17213.856139739673</v>
      </c>
      <c r="O22" s="15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50">
        <f t="shared" si="0"/>
        <v>2003</v>
      </c>
      <c r="B23" s="159">
        <v>127447</v>
      </c>
      <c r="C23" s="155">
        <v>3.1842452631417664</v>
      </c>
      <c r="D23" s="161">
        <f t="shared" si="1"/>
        <v>40024.241058068874</v>
      </c>
      <c r="E23" s="150"/>
      <c r="F23" s="150"/>
      <c r="G23" s="150"/>
      <c r="H23" s="150"/>
      <c r="I23" s="165">
        <v>53.00461801352254</v>
      </c>
      <c r="J23" s="161">
        <f t="shared" si="2"/>
        <v>21214.69608564086</v>
      </c>
      <c r="K23" s="155">
        <f t="shared" si="3"/>
        <v>45.053925311494154</v>
      </c>
      <c r="L23" s="161">
        <f t="shared" si="4"/>
        <v>18032.491672794727</v>
      </c>
      <c r="M23" s="155">
        <f t="shared" si="5"/>
        <v>55.654848914198666</v>
      </c>
      <c r="N23" s="161">
        <f t="shared" si="6"/>
        <v>22275.430889922904</v>
      </c>
      <c r="O23" s="15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150">
        <f t="shared" si="0"/>
        <v>2004</v>
      </c>
      <c r="B24" s="159">
        <v>127581</v>
      </c>
      <c r="C24" s="155">
        <v>3.1587280053700253</v>
      </c>
      <c r="D24" s="161">
        <f t="shared" si="1"/>
        <v>40389.992358666124</v>
      </c>
      <c r="E24" s="150"/>
      <c r="F24" s="150"/>
      <c r="G24" s="150"/>
      <c r="H24" s="150"/>
      <c r="I24" s="165">
        <v>64.07506959156267</v>
      </c>
      <c r="J24" s="161">
        <f t="shared" si="2"/>
        <v>25879.91571184216</v>
      </c>
      <c r="K24" s="155">
        <f t="shared" si="3"/>
        <v>54.46380915282826</v>
      </c>
      <c r="L24" s="161">
        <f t="shared" si="4"/>
        <v>21997.928355065837</v>
      </c>
      <c r="M24" s="155">
        <f t="shared" si="5"/>
        <v>67.2788230711408</v>
      </c>
      <c r="N24" s="161">
        <f t="shared" si="6"/>
        <v>27173.911497434274</v>
      </c>
      <c r="O24" s="15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150">
        <f t="shared" si="0"/>
        <v>2005</v>
      </c>
      <c r="B25" s="160">
        <v>127684</v>
      </c>
      <c r="C25" s="151">
        <v>3.133415232614475</v>
      </c>
      <c r="D25" s="162">
        <f t="shared" si="1"/>
        <v>40749.147661946605</v>
      </c>
      <c r="E25" s="150"/>
      <c r="F25" s="150"/>
      <c r="G25" s="150"/>
      <c r="H25" s="148"/>
      <c r="I25" s="166">
        <v>73.47544650892755</v>
      </c>
      <c r="J25" s="162">
        <f t="shared" si="2"/>
        <v>29940.61819319748</v>
      </c>
      <c r="K25" s="151">
        <f t="shared" si="3"/>
        <v>62.45412953258841</v>
      </c>
      <c r="L25" s="162">
        <f t="shared" si="4"/>
        <v>25449.525464217855</v>
      </c>
      <c r="M25" s="151">
        <f t="shared" si="5"/>
        <v>77.14921883437393</v>
      </c>
      <c r="N25" s="162">
        <f t="shared" si="6"/>
        <v>31437.64910285735</v>
      </c>
      <c r="O25" s="15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157">
        <f t="shared" si="0"/>
        <v>2006</v>
      </c>
      <c r="B26" s="159">
        <v>127752</v>
      </c>
      <c r="C26" s="155">
        <v>3.1083053062146364</v>
      </c>
      <c r="D26" s="161">
        <f t="shared" si="1"/>
        <v>41100.209733122785</v>
      </c>
      <c r="E26" s="157"/>
      <c r="F26" s="157"/>
      <c r="G26" s="157"/>
      <c r="H26" s="150"/>
      <c r="I26" s="165">
        <v>80.73058461952404</v>
      </c>
      <c r="J26" s="161">
        <f t="shared" si="2"/>
        <v>33180.439597400546</v>
      </c>
      <c r="K26" s="155">
        <f t="shared" si="3"/>
        <v>68.62099692659542</v>
      </c>
      <c r="L26" s="161">
        <f t="shared" si="4"/>
        <v>28203.37365779046</v>
      </c>
      <c r="M26" s="155">
        <f t="shared" si="5"/>
        <v>84.76711385050024</v>
      </c>
      <c r="N26" s="161">
        <f t="shared" si="6"/>
        <v>34839.46157727057</v>
      </c>
      <c r="O26" s="15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150">
        <f t="shared" si="0"/>
        <v>2007</v>
      </c>
      <c r="B27" s="159">
        <v>127782</v>
      </c>
      <c r="C27" s="155">
        <v>3.0833966006415947</v>
      </c>
      <c r="D27" s="161">
        <f t="shared" si="1"/>
        <v>41441.960457960886</v>
      </c>
      <c r="E27" s="150"/>
      <c r="F27" s="150"/>
      <c r="G27" s="150"/>
      <c r="H27" s="150"/>
      <c r="I27" s="165">
        <v>85.92802716203366</v>
      </c>
      <c r="J27" s="161">
        <f t="shared" si="2"/>
        <v>35610.25903879588</v>
      </c>
      <c r="K27" s="155">
        <f t="shared" si="3"/>
        <v>73.0388230877286</v>
      </c>
      <c r="L27" s="161">
        <f t="shared" si="4"/>
        <v>30268.720182976496</v>
      </c>
      <c r="M27" s="155">
        <f t="shared" si="5"/>
        <v>90.22442852013535</v>
      </c>
      <c r="N27" s="161">
        <f t="shared" si="6"/>
        <v>37390.77199073567</v>
      </c>
      <c r="O27" s="15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150">
        <f t="shared" si="0"/>
        <v>2008</v>
      </c>
      <c r="B28" s="159">
        <v>127772</v>
      </c>
      <c r="C28" s="155">
        <v>3.058687503392769</v>
      </c>
      <c r="D28" s="161">
        <f t="shared" si="1"/>
        <v>41773.473052828136</v>
      </c>
      <c r="E28" s="150"/>
      <c r="F28" s="150"/>
      <c r="G28" s="150"/>
      <c r="H28" s="150"/>
      <c r="I28" s="165">
        <v>89.45589215286404</v>
      </c>
      <c r="J28" s="161">
        <f t="shared" si="2"/>
        <v>37368.83300264366</v>
      </c>
      <c r="K28" s="155">
        <f t="shared" si="3"/>
        <v>76.03750832993443</v>
      </c>
      <c r="L28" s="161">
        <f t="shared" si="4"/>
        <v>31763.508052247107</v>
      </c>
      <c r="M28" s="155">
        <f t="shared" si="5"/>
        <v>93.92868676050725</v>
      </c>
      <c r="N28" s="161">
        <f t="shared" si="6"/>
        <v>39237.27465277584</v>
      </c>
      <c r="O28" s="15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50">
        <f t="shared" si="0"/>
        <v>2009</v>
      </c>
      <c r="B29" s="159">
        <v>127719</v>
      </c>
      <c r="C29" s="155">
        <v>3.0341764148875234</v>
      </c>
      <c r="D29" s="161">
        <f t="shared" si="1"/>
        <v>42093.46542057757</v>
      </c>
      <c r="E29" s="150"/>
      <c r="F29" s="150"/>
      <c r="G29" s="150"/>
      <c r="H29" s="150"/>
      <c r="I29" s="165">
        <v>91.76369886760061</v>
      </c>
      <c r="J29" s="161">
        <f t="shared" si="2"/>
        <v>38626.520851476394</v>
      </c>
      <c r="K29" s="155">
        <f t="shared" si="3"/>
        <v>77.99914403746051</v>
      </c>
      <c r="L29" s="161">
        <f t="shared" si="4"/>
        <v>32832.54272375493</v>
      </c>
      <c r="M29" s="155">
        <f t="shared" si="5"/>
        <v>96.35188381098064</v>
      </c>
      <c r="N29" s="161">
        <f t="shared" si="6"/>
        <v>40557.84689405022</v>
      </c>
      <c r="O29" s="15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50">
        <f t="shared" si="0"/>
        <v>2010</v>
      </c>
      <c r="B30" s="159">
        <v>127623</v>
      </c>
      <c r="C30" s="155">
        <v>3.0098617483636163</v>
      </c>
      <c r="D30" s="161">
        <f t="shared" si="1"/>
        <v>42401.61531319015</v>
      </c>
      <c r="E30" s="150"/>
      <c r="F30" s="150"/>
      <c r="G30" s="150"/>
      <c r="H30" s="150"/>
      <c r="I30" s="165">
        <v>93.23713324704245</v>
      </c>
      <c r="J30" s="161">
        <f t="shared" si="2"/>
        <v>39534.05056845746</v>
      </c>
      <c r="K30" s="155">
        <f t="shared" si="3"/>
        <v>79.25156325998609</v>
      </c>
      <c r="L30" s="161">
        <f t="shared" si="4"/>
        <v>33603.94298318884</v>
      </c>
      <c r="M30" s="155">
        <f t="shared" si="5"/>
        <v>97.89898990939457</v>
      </c>
      <c r="N30" s="161">
        <f t="shared" si="6"/>
        <v>41510.75309688033</v>
      </c>
      <c r="O30" s="15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4" ht="12.75">
      <c r="A31" s="103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.75">
      <c r="A32" s="103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136" customFormat="1" ht="12.75">
      <c r="A33" s="136" t="s">
        <v>121</v>
      </c>
      <c r="B33" s="135" t="s">
        <v>122</v>
      </c>
      <c r="C33" s="135" t="s">
        <v>123</v>
      </c>
      <c r="D33" s="135" t="s">
        <v>124</v>
      </c>
      <c r="E33" s="135" t="s">
        <v>125</v>
      </c>
      <c r="F33" s="135" t="s">
        <v>126</v>
      </c>
      <c r="G33" s="135" t="s">
        <v>127</v>
      </c>
      <c r="H33" s="135" t="s">
        <v>128</v>
      </c>
      <c r="I33" s="135" t="s">
        <v>129</v>
      </c>
      <c r="J33" s="135" t="s">
        <v>130</v>
      </c>
      <c r="K33" s="135" t="s">
        <v>131</v>
      </c>
      <c r="L33" s="135" t="s">
        <v>132</v>
      </c>
      <c r="M33" s="135" t="s">
        <v>133</v>
      </c>
      <c r="N33" s="135" t="s">
        <v>134</v>
      </c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</row>
    <row r="34" spans="3:35" s="105" customFormat="1" ht="12.75">
      <c r="C34" s="145"/>
      <c r="D34" s="145"/>
      <c r="E34" s="145"/>
      <c r="F34" s="145"/>
      <c r="G34" s="145"/>
      <c r="H34" s="145"/>
      <c r="I34" s="145"/>
      <c r="J34" s="13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</row>
    <row r="35" spans="1:35" ht="12.75">
      <c r="A35" s="103"/>
      <c r="B35" s="103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>
      <c r="A36" s="103"/>
      <c r="B36" s="103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s="140" customFormat="1" ht="28.5" customHeight="1">
      <c r="A37" s="182" t="s">
        <v>159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4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</row>
    <row r="38" spans="1:15" s="140" customFormat="1" ht="28.5" customHeight="1">
      <c r="A38" s="184" t="s">
        <v>135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41"/>
    </row>
    <row r="39" spans="1:15" s="140" customFormat="1" ht="12.75">
      <c r="A39" s="141" t="s">
        <v>136</v>
      </c>
      <c r="B39" s="141"/>
      <c r="C39" s="141"/>
      <c r="D39" s="141"/>
      <c r="E39" s="141"/>
      <c r="F39" s="141"/>
      <c r="G39" s="141"/>
      <c r="H39" s="141"/>
      <c r="I39" s="103"/>
      <c r="J39" s="103"/>
      <c r="K39" s="103"/>
      <c r="L39" s="103"/>
      <c r="M39" s="141"/>
      <c r="N39" s="141"/>
      <c r="O39" s="141"/>
    </row>
    <row r="40" spans="1:15" s="140" customFormat="1" ht="12.75">
      <c r="A40" s="141" t="s">
        <v>137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</row>
    <row r="41" spans="1:15" s="140" customFormat="1" ht="12.75">
      <c r="A41" s="141" t="s">
        <v>138</v>
      </c>
      <c r="B41" s="141"/>
      <c r="C41" s="141"/>
      <c r="D41" s="141"/>
      <c r="E41" s="141"/>
      <c r="F41" s="141"/>
      <c r="G41" s="141"/>
      <c r="H41" s="141"/>
      <c r="I41" s="103"/>
      <c r="J41" s="103"/>
      <c r="K41" s="103"/>
      <c r="L41" s="103"/>
      <c r="M41" s="141"/>
      <c r="N41" s="141"/>
      <c r="O41" s="141"/>
    </row>
    <row r="42" spans="1:15" s="140" customFormat="1" ht="12.75">
      <c r="A42" s="141" t="s">
        <v>139</v>
      </c>
      <c r="B42" s="141"/>
      <c r="C42" s="141"/>
      <c r="D42" s="141"/>
      <c r="E42" s="141"/>
      <c r="F42" s="141"/>
      <c r="G42" s="141"/>
      <c r="H42" s="141"/>
      <c r="I42" s="103"/>
      <c r="J42" s="103"/>
      <c r="K42" s="103"/>
      <c r="L42" s="103"/>
      <c r="M42" s="141"/>
      <c r="N42" s="141"/>
      <c r="O42" s="141"/>
    </row>
    <row r="43" spans="1:15" s="140" customFormat="1" ht="12.75">
      <c r="A43" s="141" t="s">
        <v>140</v>
      </c>
      <c r="B43" s="141"/>
      <c r="C43" s="141"/>
      <c r="D43" s="141"/>
      <c r="E43" s="141"/>
      <c r="F43" s="141"/>
      <c r="G43" s="141"/>
      <c r="H43" s="141"/>
      <c r="I43" s="103"/>
      <c r="J43" s="103"/>
      <c r="K43" s="103"/>
      <c r="L43" s="103"/>
      <c r="M43" s="141"/>
      <c r="N43" s="141"/>
      <c r="O43" s="141"/>
    </row>
    <row r="44" spans="1:15" s="140" customFormat="1" ht="28.5" customHeight="1">
      <c r="A44" s="184" t="s">
        <v>155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41"/>
    </row>
    <row r="45" spans="1:15" ht="12.75">
      <c r="A45" s="141" t="s">
        <v>141</v>
      </c>
      <c r="B45" s="141"/>
      <c r="C45" s="141"/>
      <c r="D45" s="141"/>
      <c r="E45" s="141"/>
      <c r="F45" s="141"/>
      <c r="G45" s="141"/>
      <c r="H45" s="141"/>
      <c r="I45" s="103"/>
      <c r="J45" s="103"/>
      <c r="K45" s="103"/>
      <c r="L45" s="103"/>
      <c r="M45" s="103"/>
      <c r="N45" s="103"/>
      <c r="O45" s="103"/>
    </row>
    <row r="46" spans="1:15" ht="12.75">
      <c r="A46" s="141" t="s">
        <v>142</v>
      </c>
      <c r="B46" s="141"/>
      <c r="C46" s="141"/>
      <c r="D46" s="141"/>
      <c r="E46" s="141"/>
      <c r="F46" s="141"/>
      <c r="G46" s="141"/>
      <c r="H46" s="141"/>
      <c r="I46" s="103"/>
      <c r="J46" s="103"/>
      <c r="K46" s="103"/>
      <c r="L46" s="103"/>
      <c r="M46" s="103"/>
      <c r="N46" s="103"/>
      <c r="O46" s="103"/>
    </row>
    <row r="47" spans="1:15" ht="12.75">
      <c r="A47" s="141" t="s">
        <v>143</v>
      </c>
      <c r="B47" s="141"/>
      <c r="C47" s="141"/>
      <c r="D47" s="141"/>
      <c r="E47" s="141"/>
      <c r="F47" s="141"/>
      <c r="G47" s="141"/>
      <c r="H47" s="141"/>
      <c r="I47" s="103"/>
      <c r="J47" s="103"/>
      <c r="K47" s="103"/>
      <c r="L47" s="103"/>
      <c r="M47" s="103"/>
      <c r="N47" s="103"/>
      <c r="O47" s="103"/>
    </row>
    <row r="48" spans="1:15" ht="12.75">
      <c r="A48" s="141" t="s">
        <v>144</v>
      </c>
      <c r="B48" s="141"/>
      <c r="C48" s="141"/>
      <c r="D48" s="141"/>
      <c r="E48" s="141"/>
      <c r="F48" s="141"/>
      <c r="G48" s="141"/>
      <c r="H48" s="141"/>
      <c r="I48" s="103"/>
      <c r="J48" s="103"/>
      <c r="K48" s="103"/>
      <c r="L48" s="103"/>
      <c r="M48" s="103"/>
      <c r="N48" s="103"/>
      <c r="O48" s="103"/>
    </row>
    <row r="49" spans="1:15" ht="12.75">
      <c r="A49" s="141" t="s">
        <v>145</v>
      </c>
      <c r="B49" s="141"/>
      <c r="C49" s="141"/>
      <c r="D49" s="141"/>
      <c r="E49" s="141"/>
      <c r="F49" s="141"/>
      <c r="G49" s="141"/>
      <c r="H49" s="141"/>
      <c r="I49" s="103"/>
      <c r="J49" s="103"/>
      <c r="K49" s="103"/>
      <c r="L49" s="103"/>
      <c r="M49" s="103"/>
      <c r="N49" s="103"/>
      <c r="O49" s="103"/>
    </row>
    <row r="50" spans="1:15" ht="12.75">
      <c r="A50" s="141"/>
      <c r="B50" s="141"/>
      <c r="C50" s="141"/>
      <c r="D50" s="141"/>
      <c r="E50" s="141"/>
      <c r="F50" s="141"/>
      <c r="G50" s="141"/>
      <c r="H50" s="141"/>
      <c r="I50" s="103"/>
      <c r="J50" s="103"/>
      <c r="K50" s="103"/>
      <c r="L50" s="103"/>
      <c r="M50" s="103"/>
      <c r="N50" s="103"/>
      <c r="O50" s="103"/>
    </row>
    <row r="51" spans="1:15" ht="12.7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</sheetData>
  <mergeCells count="3">
    <mergeCell ref="A37:N37"/>
    <mergeCell ref="A38:N38"/>
    <mergeCell ref="A44:N44"/>
  </mergeCells>
  <printOptions/>
  <pageMargins left="0.3937007874015748" right="0" top="0.7874015748031497" bottom="0" header="0" footer="0"/>
  <pageSetup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75" workbookViewId="0" topLeftCell="A1">
      <selection activeCell="H7" sqref="H7"/>
    </sheetView>
  </sheetViews>
  <sheetFormatPr defaultColWidth="9.00390625" defaultRowHeight="13.5"/>
  <cols>
    <col min="2" max="2" width="10.625" style="0" customWidth="1"/>
    <col min="3" max="3" width="12.75390625" style="0" customWidth="1"/>
    <col min="4" max="4" width="11.375" style="0" customWidth="1"/>
    <col min="5" max="5" width="11.25390625" style="0" bestFit="1" customWidth="1"/>
    <col min="9" max="9" width="17.50390625" style="0" customWidth="1"/>
  </cols>
  <sheetData>
    <row r="1" spans="1:5" s="132" customFormat="1" ht="12.75">
      <c r="A1" s="181" t="s">
        <v>157</v>
      </c>
      <c r="B1" s="181"/>
      <c r="C1" s="181"/>
      <c r="D1" s="181"/>
      <c r="E1" s="181"/>
    </row>
    <row r="2" spans="1:5" s="132" customFormat="1" ht="12.75">
      <c r="A2" s="181"/>
      <c r="B2" s="181"/>
      <c r="C2" s="181"/>
      <c r="D2" s="181"/>
      <c r="E2" s="181"/>
    </row>
    <row r="3" s="132" customFormat="1" ht="12.75">
      <c r="A3" s="132" t="s">
        <v>146</v>
      </c>
    </row>
    <row r="4" s="132" customFormat="1" ht="12.75"/>
    <row r="5" spans="2:4" s="132" customFormat="1" ht="12.75">
      <c r="B5" s="132" t="s">
        <v>147</v>
      </c>
      <c r="D5" s="132" t="s">
        <v>148</v>
      </c>
    </row>
    <row r="6" spans="2:5" s="105" customFormat="1" ht="12.75">
      <c r="B6" s="105" t="s">
        <v>106</v>
      </c>
      <c r="C6" s="105" t="s">
        <v>149</v>
      </c>
      <c r="D6" s="105" t="s">
        <v>107</v>
      </c>
      <c r="E6" s="105" t="s">
        <v>149</v>
      </c>
    </row>
    <row r="7" spans="1:8" ht="12.75">
      <c r="A7" s="134" t="s">
        <v>108</v>
      </c>
      <c r="B7" s="148"/>
      <c r="C7" s="148"/>
      <c r="D7" s="148"/>
      <c r="E7" s="148"/>
      <c r="F7" s="148"/>
      <c r="G7" s="148"/>
      <c r="H7" s="148"/>
    </row>
    <row r="8" spans="1:8" ht="12.75">
      <c r="A8" s="135">
        <v>1996</v>
      </c>
      <c r="B8" s="149"/>
      <c r="C8" s="149"/>
      <c r="D8" s="149"/>
      <c r="E8" s="149"/>
      <c r="F8" s="103"/>
      <c r="G8" s="103"/>
      <c r="H8" s="103"/>
    </row>
    <row r="9" spans="1:8" ht="12.75">
      <c r="A9" s="135">
        <v>1997</v>
      </c>
      <c r="B9" s="149"/>
      <c r="C9" s="149"/>
      <c r="D9" s="149"/>
      <c r="E9" s="149"/>
      <c r="F9" s="103"/>
      <c r="G9" s="150"/>
      <c r="H9" s="103"/>
    </row>
    <row r="10" spans="1:8" ht="12.75">
      <c r="A10" s="117">
        <v>1998</v>
      </c>
      <c r="B10" s="149"/>
      <c r="C10" s="149"/>
      <c r="D10" s="149"/>
      <c r="E10" s="149"/>
      <c r="F10" s="103"/>
      <c r="G10" s="150"/>
      <c r="H10" s="103"/>
    </row>
    <row r="11" spans="1:8" ht="12.75">
      <c r="A11" s="117">
        <v>1999</v>
      </c>
      <c r="B11" s="149"/>
      <c r="C11" s="149"/>
      <c r="D11" s="149"/>
      <c r="E11" s="149"/>
      <c r="F11" s="103"/>
      <c r="G11" s="150"/>
      <c r="H11" s="103"/>
    </row>
    <row r="12" spans="1:8" ht="12.75">
      <c r="A12" s="119">
        <v>2000</v>
      </c>
      <c r="B12" s="151">
        <f aca="true" t="shared" si="0" ref="B12:B32">9/(1+EXP(1.3602566*(A12-2005)))+1</f>
        <v>9.989999999655668</v>
      </c>
      <c r="C12" s="151">
        <f aca="true" t="shared" si="1" ref="C12:C32">1/(1+EXP(-0.574389989*(A12-2008)))</f>
        <v>0.009999999387532455</v>
      </c>
      <c r="D12" s="151">
        <f aca="true" t="shared" si="2" ref="D12:D32">0.1/(1+EXP(0.7324082*(A12-2003)))+1</f>
        <v>1.090000000203974</v>
      </c>
      <c r="E12" s="152">
        <f aca="true" t="shared" si="3" ref="E12:E32">1/(1+EXP(-0.7324082*(A12-2003)))</f>
        <v>0.0999999979602598</v>
      </c>
      <c r="F12" s="148"/>
      <c r="G12" s="151"/>
      <c r="H12" s="151"/>
    </row>
    <row r="13" spans="1:8" ht="12.75">
      <c r="A13" s="117">
        <v>2001</v>
      </c>
      <c r="B13" s="153">
        <f t="shared" si="0"/>
        <v>9.961153118862503</v>
      </c>
      <c r="C13" s="153">
        <f t="shared" si="1"/>
        <v>0.017623698656438612</v>
      </c>
      <c r="D13" s="153">
        <f t="shared" si="2"/>
        <v>1.0812268225516846</v>
      </c>
      <c r="E13" s="154">
        <f t="shared" si="3"/>
        <v>0.18773177448315495</v>
      </c>
      <c r="F13" s="103"/>
      <c r="G13" s="155"/>
      <c r="H13" s="149"/>
    </row>
    <row r="14" spans="1:8" ht="12.75">
      <c r="A14" s="117">
        <v>2002</v>
      </c>
      <c r="B14" s="155">
        <f t="shared" si="0"/>
        <v>9.850476028407666</v>
      </c>
      <c r="C14" s="155">
        <f t="shared" si="1"/>
        <v>0.030878198003536556</v>
      </c>
      <c r="D14" s="155">
        <f t="shared" si="2"/>
        <v>1.0675333512869374</v>
      </c>
      <c r="E14" s="156">
        <f t="shared" si="3"/>
        <v>0.32466648713062585</v>
      </c>
      <c r="F14" s="103"/>
      <c r="G14" s="155"/>
      <c r="H14" s="149"/>
    </row>
    <row r="15" spans="1:8" ht="12.75">
      <c r="A15" s="117">
        <v>2003</v>
      </c>
      <c r="B15" s="155">
        <f t="shared" si="0"/>
        <v>9.444036558973723</v>
      </c>
      <c r="C15" s="155">
        <f t="shared" si="1"/>
        <v>0.05355772458165475</v>
      </c>
      <c r="D15" s="155">
        <f t="shared" si="2"/>
        <v>1.05</v>
      </c>
      <c r="E15" s="156">
        <f t="shared" si="3"/>
        <v>0.5</v>
      </c>
      <c r="F15" s="103"/>
      <c r="G15" s="155"/>
      <c r="H15" s="149"/>
    </row>
    <row r="16" spans="1:8" ht="12.75">
      <c r="A16" s="117">
        <v>2004</v>
      </c>
      <c r="B16" s="155">
        <f t="shared" si="0"/>
        <v>8.162212588967215</v>
      </c>
      <c r="C16" s="155">
        <f t="shared" si="1"/>
        <v>0.09132524611740009</v>
      </c>
      <c r="D16" s="155">
        <f t="shared" si="2"/>
        <v>1.0324666487130625</v>
      </c>
      <c r="E16" s="156">
        <f t="shared" si="3"/>
        <v>0.6753335128693742</v>
      </c>
      <c r="F16" s="103"/>
      <c r="G16" s="155"/>
      <c r="H16" s="149"/>
    </row>
    <row r="17" spans="1:8" ht="12.75">
      <c r="A17" s="117">
        <v>2005</v>
      </c>
      <c r="B17" s="155">
        <f t="shared" si="0"/>
        <v>5.5</v>
      </c>
      <c r="C17" s="155">
        <f t="shared" si="1"/>
        <v>0.15146330233381258</v>
      </c>
      <c r="D17" s="155">
        <f t="shared" si="2"/>
        <v>1.0187731774483155</v>
      </c>
      <c r="E17" s="156">
        <f t="shared" si="3"/>
        <v>0.8122682255168451</v>
      </c>
      <c r="F17" s="103"/>
      <c r="G17" s="155"/>
      <c r="H17" s="149"/>
    </row>
    <row r="18" spans="1:8" ht="12.75">
      <c r="A18" s="114">
        <v>2006</v>
      </c>
      <c r="B18" s="153">
        <f t="shared" si="0"/>
        <v>2.837787411032785</v>
      </c>
      <c r="C18" s="153">
        <f t="shared" si="1"/>
        <v>0.2407119956002155</v>
      </c>
      <c r="D18" s="153">
        <f t="shared" si="2"/>
        <v>1.009999999796026</v>
      </c>
      <c r="E18" s="154">
        <f t="shared" si="3"/>
        <v>0.9000000020397403</v>
      </c>
      <c r="F18" s="157"/>
      <c r="G18" s="153"/>
      <c r="H18" s="153"/>
    </row>
    <row r="19" spans="1:8" ht="12.75">
      <c r="A19" s="117">
        <v>2007</v>
      </c>
      <c r="B19" s="155">
        <f t="shared" si="0"/>
        <v>1.5559634410262775</v>
      </c>
      <c r="C19" s="155">
        <f t="shared" si="1"/>
        <v>0.36022447611689157</v>
      </c>
      <c r="D19" s="155">
        <f t="shared" si="2"/>
        <v>1.0050707997810433</v>
      </c>
      <c r="E19" s="156">
        <f t="shared" si="3"/>
        <v>0.9492920021895666</v>
      </c>
      <c r="F19" s="150"/>
      <c r="G19" s="155"/>
      <c r="H19" s="155"/>
    </row>
    <row r="20" spans="1:8" ht="12.75">
      <c r="A20" s="117">
        <v>2008</v>
      </c>
      <c r="B20" s="155">
        <f t="shared" si="0"/>
        <v>1.149523971592334</v>
      </c>
      <c r="C20" s="155">
        <f t="shared" si="1"/>
        <v>0.5</v>
      </c>
      <c r="D20" s="155">
        <f t="shared" si="2"/>
        <v>1.0025037092534457</v>
      </c>
      <c r="E20" s="156">
        <f t="shared" si="3"/>
        <v>0.9749629074655435</v>
      </c>
      <c r="F20" s="150"/>
      <c r="G20" s="155"/>
      <c r="H20" s="155"/>
    </row>
    <row r="21" spans="1:8" ht="12.75">
      <c r="A21" s="117">
        <v>2009</v>
      </c>
      <c r="B21" s="155">
        <f t="shared" si="0"/>
        <v>1.0388468811374958</v>
      </c>
      <c r="C21" s="155">
        <f t="shared" si="1"/>
        <v>0.6397755238831084</v>
      </c>
      <c r="D21" s="155">
        <f t="shared" si="2"/>
        <v>1.0012195121405185</v>
      </c>
      <c r="E21" s="156">
        <f t="shared" si="3"/>
        <v>0.9878048785948144</v>
      </c>
      <c r="F21" s="150"/>
      <c r="G21" s="155"/>
      <c r="H21" s="155"/>
    </row>
    <row r="22" spans="1:8" ht="12.75">
      <c r="A22" s="119">
        <v>2010</v>
      </c>
      <c r="B22" s="151">
        <f t="shared" si="0"/>
        <v>1.0100000003443332</v>
      </c>
      <c r="C22" s="151">
        <f t="shared" si="1"/>
        <v>0.7592880043997845</v>
      </c>
      <c r="D22" s="151">
        <f t="shared" si="2"/>
        <v>1.0005900164546118</v>
      </c>
      <c r="E22" s="152">
        <f t="shared" si="3"/>
        <v>0.9940998354538816</v>
      </c>
      <c r="F22" s="148"/>
      <c r="G22" s="151"/>
      <c r="H22" s="151"/>
    </row>
    <row r="23" spans="1:8" ht="12.75">
      <c r="A23" s="146">
        <f aca="true" t="shared" si="4" ref="A23:A32">A22+1</f>
        <v>2011</v>
      </c>
      <c r="B23" s="155">
        <f t="shared" si="0"/>
        <v>1.0025680705916853</v>
      </c>
      <c r="C23" s="155">
        <f t="shared" si="1"/>
        <v>0.8485366976661873</v>
      </c>
      <c r="D23" s="155">
        <f t="shared" si="2"/>
        <v>1.0002845220029546</v>
      </c>
      <c r="E23" s="156">
        <f t="shared" si="3"/>
        <v>0.9971547799704532</v>
      </c>
      <c r="F23" s="103"/>
      <c r="G23" s="155"/>
      <c r="H23" s="149"/>
    </row>
    <row r="24" spans="1:8" s="136" customFormat="1" ht="12.75">
      <c r="A24" s="146">
        <f t="shared" si="4"/>
        <v>2012</v>
      </c>
      <c r="B24" s="155">
        <f t="shared" si="0"/>
        <v>1.0006590936937136</v>
      </c>
      <c r="C24" s="155">
        <f t="shared" si="1"/>
        <v>0.9086747538825999</v>
      </c>
      <c r="D24" s="155">
        <f t="shared" si="2"/>
        <v>1.0001369862920688</v>
      </c>
      <c r="E24" s="156">
        <f t="shared" si="3"/>
        <v>0.9986301370793126</v>
      </c>
      <c r="G24" s="155"/>
      <c r="H24" s="149"/>
    </row>
    <row r="25" spans="1:8" ht="12.75">
      <c r="A25" s="146">
        <f t="shared" si="4"/>
        <v>2013</v>
      </c>
      <c r="B25" s="155">
        <f t="shared" si="0"/>
        <v>1.0001691293053834</v>
      </c>
      <c r="C25" s="155">
        <f t="shared" si="1"/>
        <v>0.9464422754183451</v>
      </c>
      <c r="D25" s="155">
        <f t="shared" si="2"/>
        <v>1.00006590301671</v>
      </c>
      <c r="E25" s="156">
        <f t="shared" si="3"/>
        <v>0.9993409698329</v>
      </c>
      <c r="F25" s="103"/>
      <c r="G25" s="155"/>
      <c r="H25" s="149"/>
    </row>
    <row r="26" spans="1:8" ht="12.75">
      <c r="A26" s="146">
        <f t="shared" si="4"/>
        <v>2014</v>
      </c>
      <c r="B26" s="155">
        <f t="shared" si="0"/>
        <v>1.0000433983279233</v>
      </c>
      <c r="C26" s="155">
        <f t="shared" si="1"/>
        <v>0.9691218019964636</v>
      </c>
      <c r="D26" s="155">
        <f t="shared" si="2"/>
        <v>1.0000316937112406</v>
      </c>
      <c r="E26" s="156">
        <f t="shared" si="3"/>
        <v>0.9996830628875949</v>
      </c>
      <c r="F26" s="103"/>
      <c r="G26" s="155"/>
      <c r="H26" s="149"/>
    </row>
    <row r="27" spans="1:8" ht="12.75">
      <c r="A27" s="147">
        <f t="shared" si="4"/>
        <v>2015</v>
      </c>
      <c r="B27" s="151">
        <f t="shared" si="0"/>
        <v>1.0000111358306716</v>
      </c>
      <c r="C27" s="151">
        <f t="shared" si="1"/>
        <v>0.9823763013435615</v>
      </c>
      <c r="D27" s="151">
        <f t="shared" si="2"/>
        <v>1.000015239254943</v>
      </c>
      <c r="E27" s="152">
        <f t="shared" si="3"/>
        <v>0.9998476074505702</v>
      </c>
      <c r="F27" s="148"/>
      <c r="G27" s="151"/>
      <c r="H27" s="151"/>
    </row>
    <row r="28" spans="1:8" ht="12.75">
      <c r="A28" s="146">
        <f t="shared" si="4"/>
        <v>2016</v>
      </c>
      <c r="B28" s="155">
        <f t="shared" si="0"/>
        <v>1.0000028574002782</v>
      </c>
      <c r="C28" s="155">
        <f t="shared" si="1"/>
        <v>0.9900000006124676</v>
      </c>
      <c r="D28" s="155">
        <f t="shared" si="2"/>
        <v>1.0000073268493483</v>
      </c>
      <c r="E28" s="156">
        <f t="shared" si="3"/>
        <v>0.9999267315065172</v>
      </c>
      <c r="F28" s="103"/>
      <c r="G28" s="155"/>
      <c r="H28" s="149"/>
    </row>
    <row r="29" spans="1:8" ht="12.75">
      <c r="A29" s="146">
        <f t="shared" si="4"/>
        <v>2017</v>
      </c>
      <c r="B29" s="155">
        <f t="shared" si="0"/>
        <v>1.0000007331945866</v>
      </c>
      <c r="C29" s="155">
        <f t="shared" si="1"/>
        <v>0.9943448075861653</v>
      </c>
      <c r="D29" s="155">
        <f t="shared" si="2"/>
        <v>1.000003522515761</v>
      </c>
      <c r="E29" s="156">
        <f t="shared" si="3"/>
        <v>0.9999647748423888</v>
      </c>
      <c r="F29" s="103"/>
      <c r="G29" s="155"/>
      <c r="H29" s="149"/>
    </row>
    <row r="30" spans="1:8" ht="12.75">
      <c r="A30" s="146">
        <f t="shared" si="4"/>
        <v>2018</v>
      </c>
      <c r="B30" s="155">
        <f t="shared" si="0"/>
        <v>1.0000001881340224</v>
      </c>
      <c r="C30" s="155">
        <f t="shared" si="1"/>
        <v>0.9968079662595928</v>
      </c>
      <c r="D30" s="155">
        <f t="shared" si="2"/>
        <v>1.0000016934799096</v>
      </c>
      <c r="E30" s="156">
        <f t="shared" si="3"/>
        <v>0.9999830652009029</v>
      </c>
      <c r="F30" s="103"/>
      <c r="G30" s="155"/>
      <c r="H30" s="149"/>
    </row>
    <row r="31" spans="1:8" ht="12.75">
      <c r="A31" s="146">
        <f t="shared" si="4"/>
        <v>2019</v>
      </c>
      <c r="B31" s="155">
        <f t="shared" si="0"/>
        <v>1.0000000482742364</v>
      </c>
      <c r="C31" s="155">
        <f t="shared" si="1"/>
        <v>0.9982002207846893</v>
      </c>
      <c r="D31" s="155">
        <f t="shared" si="2"/>
        <v>1.000000814147377</v>
      </c>
      <c r="E31" s="156">
        <f t="shared" si="3"/>
        <v>0.99999185852623</v>
      </c>
      <c r="F31" s="103"/>
      <c r="G31" s="155"/>
      <c r="H31" s="149"/>
    </row>
    <row r="32" spans="1:8" ht="12.75">
      <c r="A32" s="146">
        <f t="shared" si="4"/>
        <v>2020</v>
      </c>
      <c r="B32" s="155">
        <f t="shared" si="0"/>
        <v>1.0000000123869242</v>
      </c>
      <c r="C32" s="155">
        <f t="shared" si="1"/>
        <v>0.9989858399465821</v>
      </c>
      <c r="D32" s="155">
        <f t="shared" si="2"/>
        <v>1.0000003914028865</v>
      </c>
      <c r="E32" s="156">
        <f t="shared" si="3"/>
        <v>0.9999960859711342</v>
      </c>
      <c r="F32" s="103"/>
      <c r="G32" s="155"/>
      <c r="H32" s="149"/>
    </row>
    <row r="33" spans="1:8" ht="12.75">
      <c r="A33" s="146"/>
      <c r="B33" s="149"/>
      <c r="C33" s="149"/>
      <c r="D33" s="149"/>
      <c r="E33" s="158"/>
      <c r="F33" s="103"/>
      <c r="G33" s="103"/>
      <c r="H33" s="103"/>
    </row>
    <row r="34" spans="1:8" ht="12.75">
      <c r="A34" s="136" t="s">
        <v>109</v>
      </c>
      <c r="B34" s="136" t="s">
        <v>122</v>
      </c>
      <c r="C34" s="136" t="s">
        <v>123</v>
      </c>
      <c r="D34" s="136" t="s">
        <v>124</v>
      </c>
      <c r="E34" s="136" t="s">
        <v>125</v>
      </c>
      <c r="F34" s="103"/>
      <c r="G34" s="103"/>
      <c r="H34" s="103"/>
    </row>
    <row r="35" spans="1:8" ht="12.75">
      <c r="A35" s="103"/>
      <c r="B35" s="103"/>
      <c r="C35" s="103"/>
      <c r="D35" s="103"/>
      <c r="E35" s="103"/>
      <c r="F35" s="103"/>
      <c r="G35" s="103"/>
      <c r="H35" s="103"/>
    </row>
    <row r="36" spans="1:8" ht="12.75">
      <c r="A36" s="103" t="s">
        <v>150</v>
      </c>
      <c r="B36" s="103"/>
      <c r="C36" s="103"/>
      <c r="D36" s="103"/>
      <c r="E36" s="103"/>
      <c r="F36" s="103"/>
      <c r="G36" s="103"/>
      <c r="H36" s="103"/>
    </row>
    <row r="37" spans="1:8" ht="12.75">
      <c r="A37" s="103" t="s">
        <v>151</v>
      </c>
      <c r="B37" s="103"/>
      <c r="C37" s="103"/>
      <c r="D37" s="103"/>
      <c r="E37" s="103"/>
      <c r="F37" s="103"/>
      <c r="G37" s="103"/>
      <c r="H37" s="103"/>
    </row>
    <row r="38" spans="1:8" ht="12.75">
      <c r="A38" s="103" t="s">
        <v>152</v>
      </c>
      <c r="B38" s="103"/>
      <c r="C38" s="103"/>
      <c r="D38" s="103"/>
      <c r="E38" s="103"/>
      <c r="F38" s="103"/>
      <c r="G38" s="103"/>
      <c r="H38" s="103"/>
    </row>
    <row r="39" spans="1:8" ht="12.75">
      <c r="A39" s="103" t="s">
        <v>153</v>
      </c>
      <c r="B39" s="103"/>
      <c r="C39" s="103"/>
      <c r="D39" s="103"/>
      <c r="E39" s="103"/>
      <c r="F39" s="103"/>
      <c r="G39" s="103"/>
      <c r="H39" s="103"/>
    </row>
    <row r="40" spans="1:8" ht="12.75">
      <c r="A40" s="103" t="s">
        <v>154</v>
      </c>
      <c r="B40" s="103"/>
      <c r="C40" s="103"/>
      <c r="D40" s="103"/>
      <c r="E40" s="103"/>
      <c r="F40" s="103"/>
      <c r="G40" s="103"/>
      <c r="H40" s="103"/>
    </row>
    <row r="41" spans="1:8" ht="12.75">
      <c r="A41" s="103"/>
      <c r="B41" s="103"/>
      <c r="C41" s="103"/>
      <c r="D41" s="103"/>
      <c r="E41" s="103"/>
      <c r="F41" s="103"/>
      <c r="G41" s="103"/>
      <c r="H41" s="103"/>
    </row>
    <row r="42" spans="1:8" ht="12.75">
      <c r="A42" s="103"/>
      <c r="B42" s="103"/>
      <c r="C42" s="103"/>
      <c r="D42" s="103"/>
      <c r="E42" s="103"/>
      <c r="F42" s="103"/>
      <c r="G42" s="103"/>
      <c r="H42" s="103"/>
    </row>
    <row r="43" spans="1:8" ht="12.75">
      <c r="A43" s="103"/>
      <c r="B43" s="103"/>
      <c r="C43" s="103"/>
      <c r="D43" s="103"/>
      <c r="E43" s="103"/>
      <c r="F43" s="103"/>
      <c r="G43" s="103"/>
      <c r="H43" s="103"/>
    </row>
    <row r="44" spans="1:8" ht="12.75">
      <c r="A44" s="103"/>
      <c r="B44" s="103"/>
      <c r="C44" s="103"/>
      <c r="D44" s="103"/>
      <c r="E44" s="103"/>
      <c r="F44" s="103"/>
      <c r="G44" s="103"/>
      <c r="H44" s="103"/>
    </row>
    <row r="45" spans="1:8" ht="12.75">
      <c r="A45" s="103"/>
      <c r="B45" s="103"/>
      <c r="C45" s="103"/>
      <c r="D45" s="103"/>
      <c r="E45" s="103"/>
      <c r="F45" s="103"/>
      <c r="G45" s="103"/>
      <c r="H45" s="103"/>
    </row>
    <row r="46" spans="1:8" ht="12.75">
      <c r="A46" s="103"/>
      <c r="B46" s="103"/>
      <c r="C46" s="103"/>
      <c r="D46" s="103"/>
      <c r="E46" s="103"/>
      <c r="F46" s="103"/>
      <c r="G46" s="103"/>
      <c r="H46" s="103"/>
    </row>
  </sheetData>
  <printOptions/>
  <pageMargins left="0.66" right="0" top="0.7874015748031497" bottom="0" header="0" footer="0"/>
  <pageSetup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workbookViewId="0" topLeftCell="A1">
      <selection activeCell="L4" sqref="L4"/>
    </sheetView>
  </sheetViews>
  <sheetFormatPr defaultColWidth="9.00390625" defaultRowHeight="13.5"/>
  <cols>
    <col min="1" max="1" width="8.25390625" style="0" bestFit="1" customWidth="1"/>
    <col min="2" max="2" width="3.25390625" style="0" bestFit="1" customWidth="1"/>
    <col min="3" max="3" width="12.25390625" style="0" bestFit="1" customWidth="1"/>
    <col min="5" max="5" width="6.75390625" style="0" bestFit="1" customWidth="1"/>
    <col min="6" max="6" width="6.25390625" style="0" bestFit="1" customWidth="1"/>
    <col min="7" max="7" width="12.25390625" style="0" bestFit="1" customWidth="1"/>
    <col min="8" max="8" width="8.25390625" style="0" bestFit="1" customWidth="1"/>
    <col min="9" max="9" width="5.25390625" style="0" bestFit="1" customWidth="1"/>
    <col min="10" max="10" width="12.25390625" style="0" bestFit="1" customWidth="1"/>
    <col min="13" max="13" width="8.875" style="104" customWidth="1"/>
    <col min="15" max="15" width="11.25390625" style="0" customWidth="1"/>
  </cols>
  <sheetData>
    <row r="1" spans="1:14" ht="19.5" customHeight="1">
      <c r="A1" s="185" t="s">
        <v>156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ht="19.5" customHeight="1"/>
    <row r="3" spans="1:10" s="105" customFormat="1" ht="19.5" customHeight="1">
      <c r="A3" s="105" t="s">
        <v>52</v>
      </c>
      <c r="B3" s="105" t="s">
        <v>53</v>
      </c>
      <c r="C3" s="105" t="s">
        <v>54</v>
      </c>
      <c r="E3" s="105" t="s">
        <v>55</v>
      </c>
      <c r="F3" s="105" t="s">
        <v>53</v>
      </c>
      <c r="G3" s="105" t="s">
        <v>56</v>
      </c>
      <c r="H3" s="105" t="s">
        <v>52</v>
      </c>
      <c r="I3" s="106" t="s">
        <v>53</v>
      </c>
      <c r="J3" s="105" t="s">
        <v>56</v>
      </c>
    </row>
    <row r="4" spans="9:13" ht="19.5" customHeight="1">
      <c r="I4" s="104"/>
      <c r="M4"/>
    </row>
    <row r="5" spans="1:13" ht="19.5" customHeight="1">
      <c r="A5">
        <v>1994</v>
      </c>
      <c r="B5">
        <v>-5</v>
      </c>
      <c r="C5">
        <v>4.897602495753153</v>
      </c>
      <c r="E5">
        <v>1987</v>
      </c>
      <c r="F5">
        <v>-14.6</v>
      </c>
      <c r="G5" s="3">
        <v>0.046692594198228694</v>
      </c>
      <c r="H5">
        <v>1993.4</v>
      </c>
      <c r="I5" s="104">
        <v>-5.6</v>
      </c>
      <c r="J5">
        <v>3.698078230111842</v>
      </c>
      <c r="M5"/>
    </row>
    <row r="6" spans="1:13" ht="19.5" customHeight="1">
      <c r="A6">
        <v>1995</v>
      </c>
      <c r="B6">
        <v>-4</v>
      </c>
      <c r="C6">
        <v>7.744485796504747</v>
      </c>
      <c r="E6">
        <v>1988</v>
      </c>
      <c r="F6">
        <v>-13.6</v>
      </c>
      <c r="G6" s="3">
        <v>0.07620132986896293</v>
      </c>
      <c r="H6">
        <v>1993.5</v>
      </c>
      <c r="I6" s="104">
        <v>-5.5</v>
      </c>
      <c r="J6">
        <v>3.876309833208681</v>
      </c>
      <c r="M6"/>
    </row>
    <row r="7" spans="1:13" ht="19.5" customHeight="1">
      <c r="A7">
        <v>1996</v>
      </c>
      <c r="B7">
        <v>-3</v>
      </c>
      <c r="C7">
        <v>12.026939299440928</v>
      </c>
      <c r="E7">
        <v>1989</v>
      </c>
      <c r="F7">
        <v>-12.6</v>
      </c>
      <c r="G7" s="3">
        <v>0.12433471530754141</v>
      </c>
      <c r="H7">
        <v>1993.6</v>
      </c>
      <c r="I7" s="104">
        <v>-5.4</v>
      </c>
      <c r="J7">
        <v>4.062751968974196</v>
      </c>
      <c r="M7"/>
    </row>
    <row r="8" spans="1:13" ht="19.5" customHeight="1">
      <c r="A8">
        <v>1997</v>
      </c>
      <c r="B8">
        <v>-2</v>
      </c>
      <c r="C8">
        <v>18.187590949381168</v>
      </c>
      <c r="E8">
        <v>1990</v>
      </c>
      <c r="F8">
        <v>-11.6</v>
      </c>
      <c r="G8" s="3">
        <v>0.20280756218774962</v>
      </c>
      <c r="H8">
        <v>1993.7</v>
      </c>
      <c r="I8" s="104">
        <v>-5.3</v>
      </c>
      <c r="J8">
        <v>4.25774560439162</v>
      </c>
      <c r="M8"/>
    </row>
    <row r="9" spans="1:13" ht="19.5" customHeight="1">
      <c r="A9">
        <v>1998</v>
      </c>
      <c r="B9">
        <v>-1</v>
      </c>
      <c r="C9">
        <v>26.503958695801543</v>
      </c>
      <c r="E9">
        <v>1991</v>
      </c>
      <c r="F9">
        <v>-10.6</v>
      </c>
      <c r="G9" s="3">
        <v>0.3306365119197531</v>
      </c>
      <c r="H9">
        <v>1993.8</v>
      </c>
      <c r="I9" s="104">
        <v>-5.2</v>
      </c>
      <c r="J9">
        <v>4.46164221575917</v>
      </c>
      <c r="M9"/>
    </row>
    <row r="10" spans="1:13" ht="19.5" customHeight="1">
      <c r="A10">
        <v>1999</v>
      </c>
      <c r="B10">
        <v>0</v>
      </c>
      <c r="C10">
        <v>36.816061697607836</v>
      </c>
      <c r="E10">
        <v>1992</v>
      </c>
      <c r="F10">
        <v>-9.6</v>
      </c>
      <c r="G10" s="3">
        <v>0.5385810756575908</v>
      </c>
      <c r="H10">
        <v>1993.9</v>
      </c>
      <c r="I10" s="104">
        <v>-5.1</v>
      </c>
      <c r="J10">
        <v>4.674803742683096</v>
      </c>
      <c r="M10"/>
    </row>
    <row r="11" spans="1:13" ht="19.5" customHeight="1">
      <c r="A11">
        <v>2000</v>
      </c>
      <c r="B11">
        <v>1</v>
      </c>
      <c r="C11">
        <v>48.336294520133464</v>
      </c>
      <c r="E11">
        <v>1993</v>
      </c>
      <c r="F11">
        <v>-8.6</v>
      </c>
      <c r="G11" s="3">
        <v>0.87610470079495</v>
      </c>
      <c r="H11">
        <v>1994</v>
      </c>
      <c r="I11" s="104">
        <v>-5</v>
      </c>
      <c r="J11">
        <v>4.897602495753157</v>
      </c>
      <c r="M11"/>
    </row>
    <row r="12" spans="1:13" ht="19.5" customHeight="1">
      <c r="A12">
        <v>2001</v>
      </c>
      <c r="B12">
        <v>2</v>
      </c>
      <c r="C12">
        <v>59.79841619815528</v>
      </c>
      <c r="E12">
        <v>1994</v>
      </c>
      <c r="F12">
        <v>-7.6</v>
      </c>
      <c r="G12" s="3">
        <v>1.421989259034928</v>
      </c>
      <c r="H12">
        <v>1994.1</v>
      </c>
      <c r="I12" s="104">
        <v>-4.9</v>
      </c>
      <c r="J12">
        <v>5.130421013051959</v>
      </c>
      <c r="M12"/>
    </row>
    <row r="13" spans="1:13" ht="19.5" customHeight="1">
      <c r="A13">
        <v>2002</v>
      </c>
      <c r="B13">
        <v>3</v>
      </c>
      <c r="C13">
        <v>69.96086133100685</v>
      </c>
      <c r="E13">
        <v>1995</v>
      </c>
      <c r="F13">
        <v>-6.6</v>
      </c>
      <c r="G13" s="3">
        <v>2.2997522213647152</v>
      </c>
      <c r="H13">
        <v>1994.2</v>
      </c>
      <c r="I13" s="104">
        <v>-4.8</v>
      </c>
      <c r="J13">
        <v>5.3736518603925605</v>
      </c>
      <c r="M13"/>
    </row>
    <row r="14" spans="1:13" ht="19.5" customHeight="1">
      <c r="A14">
        <v>2003</v>
      </c>
      <c r="B14">
        <v>4</v>
      </c>
      <c r="C14">
        <v>78.09022625415261</v>
      </c>
      <c r="E14">
        <v>1996</v>
      </c>
      <c r="F14">
        <v>-5.6</v>
      </c>
      <c r="G14" s="3">
        <v>3.6980782301118356</v>
      </c>
      <c r="H14">
        <v>1994.3</v>
      </c>
      <c r="I14" s="104">
        <v>-4.7</v>
      </c>
      <c r="J14">
        <v>5.627697369933535</v>
      </c>
      <c r="M14"/>
    </row>
    <row r="15" spans="1:13" ht="19.5" customHeight="1">
      <c r="A15">
        <v>2004</v>
      </c>
      <c r="B15">
        <v>5</v>
      </c>
      <c r="C15">
        <v>84.0745848406156</v>
      </c>
      <c r="E15">
        <v>1997</v>
      </c>
      <c r="F15">
        <v>-4.6</v>
      </c>
      <c r="G15" s="3">
        <v>5.89296931159213</v>
      </c>
      <c r="H15">
        <v>1994.4</v>
      </c>
      <c r="I15" s="104">
        <v>-4.6</v>
      </c>
      <c r="J15">
        <v>5.89296931159213</v>
      </c>
      <c r="M15"/>
    </row>
    <row r="16" spans="1:13" ht="19.5" customHeight="1">
      <c r="A16">
        <v>2005</v>
      </c>
      <c r="B16">
        <v>6</v>
      </c>
      <c r="C16">
        <v>88.21570910746328</v>
      </c>
      <c r="E16">
        <v>1998</v>
      </c>
      <c r="F16">
        <v>-3.6</v>
      </c>
      <c r="G16" s="3">
        <v>9.259417710650725</v>
      </c>
      <c r="H16">
        <v>1994.5</v>
      </c>
      <c r="I16" s="104">
        <v>-4.5</v>
      </c>
      <c r="J16">
        <v>6.169888491470102</v>
      </c>
      <c r="M16"/>
    </row>
    <row r="17" spans="1:13" ht="19.5" customHeight="1">
      <c r="A17">
        <v>2006</v>
      </c>
      <c r="B17">
        <v>7</v>
      </c>
      <c r="C17">
        <v>90.96016448816205</v>
      </c>
      <c r="E17">
        <v>1999</v>
      </c>
      <c r="F17">
        <v>-2.6</v>
      </c>
      <c r="G17" s="3">
        <v>14.243865521854827</v>
      </c>
      <c r="H17">
        <v>1994.6</v>
      </c>
      <c r="I17" s="104">
        <v>-4.4</v>
      </c>
      <c r="J17">
        <v>6.4588842713295875</v>
      </c>
      <c r="M17"/>
    </row>
    <row r="18" spans="1:13" ht="19.5" customHeight="1">
      <c r="A18">
        <v>2007</v>
      </c>
      <c r="B18">
        <v>8</v>
      </c>
      <c r="C18">
        <v>92.72729755553475</v>
      </c>
      <c r="E18">
        <v>2000</v>
      </c>
      <c r="F18">
        <v>-1.6</v>
      </c>
      <c r="G18" s="3">
        <v>21.251570566794268</v>
      </c>
      <c r="H18">
        <v>1994.7</v>
      </c>
      <c r="I18" s="104">
        <v>-4.3</v>
      </c>
      <c r="J18">
        <v>6.760394003015304</v>
      </c>
      <c r="M18"/>
    </row>
    <row r="19" spans="1:13" ht="19.5" customHeight="1">
      <c r="A19">
        <v>2008</v>
      </c>
      <c r="B19">
        <v>9</v>
      </c>
      <c r="C19">
        <v>93.84410010465542</v>
      </c>
      <c r="E19">
        <v>2001</v>
      </c>
      <c r="F19">
        <v>-0.6</v>
      </c>
      <c r="G19" s="3">
        <v>30.418900664499436</v>
      </c>
      <c r="H19">
        <v>1994.8</v>
      </c>
      <c r="I19" s="104">
        <v>-4.2</v>
      </c>
      <c r="J19">
        <v>7.074862371622101</v>
      </c>
      <c r="M19"/>
    </row>
    <row r="20" spans="1:13" ht="19.5" customHeight="1">
      <c r="A20">
        <v>2009</v>
      </c>
      <c r="B20">
        <v>10</v>
      </c>
      <c r="C20">
        <v>94.54159838306624</v>
      </c>
      <c r="E20">
        <v>2002</v>
      </c>
      <c r="F20">
        <v>0.4</v>
      </c>
      <c r="G20" s="3">
        <v>41.34366977771198</v>
      </c>
      <c r="H20">
        <v>1994.9</v>
      </c>
      <c r="I20" s="104">
        <v>-4.1</v>
      </c>
      <c r="J20">
        <v>7.4027406411623184</v>
      </c>
      <c r="M20"/>
    </row>
    <row r="21" spans="1:13" ht="19.5" customHeight="1">
      <c r="A21">
        <v>2010</v>
      </c>
      <c r="B21">
        <v>11</v>
      </c>
      <c r="C21">
        <v>94.97400499291575</v>
      </c>
      <c r="E21">
        <v>2003</v>
      </c>
      <c r="F21">
        <v>1.4</v>
      </c>
      <c r="G21" s="3">
        <v>53.00461801352254</v>
      </c>
      <c r="H21">
        <v>1995</v>
      </c>
      <c r="I21" s="104">
        <v>-4</v>
      </c>
      <c r="J21">
        <v>7.74448579650474</v>
      </c>
      <c r="M21"/>
    </row>
    <row r="22" spans="5:14" ht="19.5" customHeight="1">
      <c r="E22">
        <v>2004</v>
      </c>
      <c r="F22">
        <v>2.4</v>
      </c>
      <c r="G22" s="3">
        <v>64.07506959156267</v>
      </c>
      <c r="H22">
        <v>1995.1</v>
      </c>
      <c r="I22" s="104">
        <v>-3.9</v>
      </c>
      <c r="J22">
        <v>8.100559575446187</v>
      </c>
      <c r="K22" s="107"/>
      <c r="L22" s="107"/>
      <c r="M22"/>
      <c r="N22" s="108"/>
    </row>
    <row r="23" spans="5:14" ht="19.5" customHeight="1">
      <c r="E23">
        <v>2005</v>
      </c>
      <c r="F23">
        <v>3.4</v>
      </c>
      <c r="G23" s="3">
        <v>73.47544650892755</v>
      </c>
      <c r="H23">
        <v>1995.2</v>
      </c>
      <c r="I23" s="104">
        <v>-3.8</v>
      </c>
      <c r="J23">
        <v>8.47142738494867</v>
      </c>
      <c r="K23" s="107"/>
      <c r="L23" s="107"/>
      <c r="M23"/>
      <c r="N23" s="108"/>
    </row>
    <row r="24" spans="5:14" ht="19.5" customHeight="1">
      <c r="E24">
        <v>2006</v>
      </c>
      <c r="F24">
        <v>4.4</v>
      </c>
      <c r="G24" s="3">
        <v>80.73058461952404</v>
      </c>
      <c r="H24">
        <v>1995.3</v>
      </c>
      <c r="I24" s="104">
        <v>-3.7</v>
      </c>
      <c r="J24">
        <v>8.857557095840548</v>
      </c>
      <c r="K24" s="107"/>
      <c r="L24" s="107"/>
      <c r="M24"/>
      <c r="N24" s="108"/>
    </row>
    <row r="25" spans="5:14" ht="19.5" customHeight="1">
      <c r="E25">
        <v>2007</v>
      </c>
      <c r="F25">
        <v>5.4</v>
      </c>
      <c r="G25" s="3">
        <v>85.92802716203366</v>
      </c>
      <c r="H25">
        <v>1995.4</v>
      </c>
      <c r="I25" s="104">
        <v>-3.6</v>
      </c>
      <c r="J25">
        <v>9.259417710650718</v>
      </c>
      <c r="K25" s="109"/>
      <c r="L25" s="109"/>
      <c r="M25"/>
      <c r="N25" s="108"/>
    </row>
    <row r="26" spans="5:14" ht="19.5" customHeight="1">
      <c r="E26">
        <v>2008</v>
      </c>
      <c r="F26">
        <v>6.4</v>
      </c>
      <c r="G26" s="3">
        <v>89.45589215286404</v>
      </c>
      <c r="H26">
        <v>1995.5</v>
      </c>
      <c r="I26" s="104">
        <v>-3.5</v>
      </c>
      <c r="J26">
        <v>9.677477899732324</v>
      </c>
      <c r="K26" s="109"/>
      <c r="L26" s="109"/>
      <c r="M26"/>
      <c r="N26" s="108"/>
    </row>
    <row r="27" spans="5:13" ht="19.5" customHeight="1">
      <c r="E27">
        <v>2009</v>
      </c>
      <c r="F27">
        <v>7.4</v>
      </c>
      <c r="G27" s="3">
        <v>91.76369886760061</v>
      </c>
      <c r="H27">
        <v>1995.6</v>
      </c>
      <c r="I27" s="104">
        <v>-3.4</v>
      </c>
      <c r="J27">
        <v>10.11220440144812</v>
      </c>
      <c r="M27"/>
    </row>
    <row r="28" spans="5:13" ht="19.5" customHeight="1">
      <c r="E28">
        <v>2010</v>
      </c>
      <c r="F28">
        <v>8.4</v>
      </c>
      <c r="G28" s="3">
        <v>93.23713324704245</v>
      </c>
      <c r="H28">
        <v>1995.7</v>
      </c>
      <c r="I28" s="104">
        <v>-3.3</v>
      </c>
      <c r="J28">
        <v>10.56406028294481</v>
      </c>
      <c r="M28"/>
    </row>
    <row r="29" ht="19.5" customHeight="1">
      <c r="K29" s="1"/>
    </row>
    <row r="30" ht="12.75">
      <c r="K30" s="1"/>
    </row>
    <row r="31" ht="12.75">
      <c r="K31" s="1"/>
    </row>
    <row r="32" ht="12.75">
      <c r="K32" s="1"/>
    </row>
    <row r="33" ht="12.75">
      <c r="K33" s="1"/>
    </row>
    <row r="35" spans="1:12" ht="12.75">
      <c r="A35" s="183" t="s">
        <v>57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</row>
    <row r="36" spans="2:12" ht="12.75">
      <c r="B36" s="183" t="s">
        <v>58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3"/>
    </row>
    <row r="37" spans="2:12" ht="12.75">
      <c r="B37" s="183" t="s">
        <v>59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</row>
  </sheetData>
  <mergeCells count="4">
    <mergeCell ref="A1:N1"/>
    <mergeCell ref="A35:L35"/>
    <mergeCell ref="B36:L36"/>
    <mergeCell ref="B37:L37"/>
  </mergeCells>
  <printOptions/>
  <pageMargins left="0.3937007874015748" right="0" top="0.7874015748031497" bottom="0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workbookViewId="0" topLeftCell="A1">
      <selection activeCell="B36" sqref="B36:L36"/>
    </sheetView>
  </sheetViews>
  <sheetFormatPr defaultColWidth="9.00390625" defaultRowHeight="13.5"/>
  <cols>
    <col min="2" max="2" width="21.375" style="0" bestFit="1" customWidth="1"/>
    <col min="3" max="3" width="15.375" style="0" bestFit="1" customWidth="1"/>
    <col min="4" max="4" width="17.00390625" style="0" bestFit="1" customWidth="1"/>
    <col min="5" max="5" width="11.125" style="0" customWidth="1"/>
    <col min="6" max="6" width="12.375" style="0" bestFit="1" customWidth="1"/>
  </cols>
  <sheetData>
    <row r="1" spans="1:10" ht="26.25">
      <c r="A1" s="103"/>
      <c r="B1" s="2" t="s">
        <v>62</v>
      </c>
      <c r="C1" s="103" t="s">
        <v>63</v>
      </c>
      <c r="D1" s="2" t="s">
        <v>64</v>
      </c>
      <c r="E1" s="2" t="s">
        <v>65</v>
      </c>
      <c r="F1" s="2" t="s">
        <v>65</v>
      </c>
      <c r="G1" s="103"/>
      <c r="H1" s="103"/>
      <c r="I1" s="103"/>
      <c r="J1" s="103"/>
    </row>
    <row r="2" spans="1:10" ht="12.75">
      <c r="A2" s="103"/>
      <c r="B2" s="2"/>
      <c r="C2" s="103"/>
      <c r="D2" s="103"/>
      <c r="E2" s="2"/>
      <c r="G2" s="103"/>
      <c r="H2" s="103"/>
      <c r="I2" s="103"/>
      <c r="J2" s="103"/>
    </row>
    <row r="4" spans="1:6" s="105" customFormat="1" ht="26.25">
      <c r="A4" s="110" t="s">
        <v>66</v>
      </c>
      <c r="B4" s="110" t="s">
        <v>67</v>
      </c>
      <c r="C4" s="111">
        <v>1</v>
      </c>
      <c r="D4" s="112" t="s">
        <v>68</v>
      </c>
      <c r="E4" s="112" t="s">
        <v>69</v>
      </c>
      <c r="F4" s="110" t="s">
        <v>70</v>
      </c>
    </row>
    <row r="5" spans="1:5" ht="12.75">
      <c r="A5" s="113">
        <v>1980</v>
      </c>
      <c r="C5" s="107">
        <v>80389673</v>
      </c>
      <c r="D5" s="107"/>
      <c r="E5" s="107"/>
    </row>
    <row r="6" spans="1:5" ht="12.75">
      <c r="A6" s="113">
        <f aca="true" t="shared" si="0" ref="A6:A35">A5+1</f>
        <v>1981</v>
      </c>
      <c r="C6" s="107">
        <v>82130102</v>
      </c>
      <c r="D6" s="107"/>
      <c r="E6" s="107"/>
    </row>
    <row r="7" spans="1:10" ht="12.75">
      <c r="A7" s="113">
        <f t="shared" si="0"/>
        <v>1982</v>
      </c>
      <c r="C7" s="107">
        <v>82945072</v>
      </c>
      <c r="D7" s="107"/>
      <c r="E7" s="107"/>
      <c r="I7" s="109"/>
      <c r="J7" s="109"/>
    </row>
    <row r="8" spans="1:5" ht="12.75">
      <c r="A8" s="113">
        <f t="shared" si="0"/>
        <v>1983</v>
      </c>
      <c r="C8" s="107">
        <v>83635001</v>
      </c>
      <c r="D8" s="107"/>
      <c r="E8" s="107"/>
    </row>
    <row r="9" spans="1:5" ht="12.75">
      <c r="A9" s="113">
        <f t="shared" si="0"/>
        <v>1984</v>
      </c>
      <c r="C9" s="107">
        <v>85201728</v>
      </c>
      <c r="D9" s="107"/>
      <c r="E9" s="107"/>
    </row>
    <row r="10" spans="1:5" ht="12.75">
      <c r="A10" s="113">
        <f t="shared" si="0"/>
        <v>1985</v>
      </c>
      <c r="C10" s="107">
        <v>86553855</v>
      </c>
      <c r="D10" s="107"/>
      <c r="E10" s="107"/>
    </row>
    <row r="11" spans="1:6" ht="12.75">
      <c r="A11" s="114">
        <f t="shared" si="0"/>
        <v>1986</v>
      </c>
      <c r="B11" s="115"/>
      <c r="C11" s="116">
        <v>87742541</v>
      </c>
      <c r="D11" s="116"/>
      <c r="E11" s="116"/>
      <c r="F11" s="115"/>
    </row>
    <row r="12" spans="1:6" ht="12.75">
      <c r="A12" s="117">
        <f t="shared" si="0"/>
        <v>1987</v>
      </c>
      <c r="B12" s="1"/>
      <c r="C12" s="118">
        <v>88855217</v>
      </c>
      <c r="D12" s="118"/>
      <c r="E12" s="118"/>
      <c r="F12" s="1"/>
    </row>
    <row r="13" spans="1:6" ht="12.75">
      <c r="A13" s="117">
        <f t="shared" si="0"/>
        <v>1988</v>
      </c>
      <c r="B13" s="1"/>
      <c r="C13" s="118">
        <v>90234211</v>
      </c>
      <c r="D13" s="118"/>
      <c r="E13" s="118"/>
      <c r="F13" s="1"/>
    </row>
    <row r="14" spans="1:6" ht="12.75">
      <c r="A14" s="117">
        <f t="shared" si="0"/>
        <v>1989</v>
      </c>
      <c r="B14" s="1"/>
      <c r="C14" s="118">
        <v>91483745</v>
      </c>
      <c r="D14" s="118"/>
      <c r="E14" s="118"/>
      <c r="F14" s="1"/>
    </row>
    <row r="15" spans="1:6" ht="12.75">
      <c r="A15" s="119">
        <f t="shared" si="0"/>
        <v>1990</v>
      </c>
      <c r="B15" s="120">
        <v>249440</v>
      </c>
      <c r="C15" s="121">
        <v>91946279</v>
      </c>
      <c r="D15" s="121"/>
      <c r="E15" s="121"/>
      <c r="F15" s="122"/>
    </row>
    <row r="16" spans="1:5" ht="12.75">
      <c r="A16" s="113">
        <f t="shared" si="0"/>
        <v>1991</v>
      </c>
      <c r="C16" s="107">
        <v>93179420</v>
      </c>
      <c r="D16" s="107"/>
      <c r="E16" s="107"/>
    </row>
    <row r="17" spans="1:5" ht="12.75">
      <c r="A17" s="113">
        <f t="shared" si="0"/>
        <v>1992</v>
      </c>
      <c r="B17" s="109">
        <v>255002</v>
      </c>
      <c r="C17" s="107">
        <v>94654411</v>
      </c>
      <c r="D17" s="107"/>
      <c r="E17" s="107"/>
    </row>
    <row r="18" spans="1:5" ht="12.75">
      <c r="A18" s="113">
        <f t="shared" si="0"/>
        <v>1993</v>
      </c>
      <c r="C18" s="107">
        <v>95358203</v>
      </c>
      <c r="D18" s="107"/>
      <c r="E18" s="107"/>
    </row>
    <row r="19" spans="1:6" ht="12.75">
      <c r="A19" s="113">
        <f t="shared" si="0"/>
        <v>1994</v>
      </c>
      <c r="B19" s="109">
        <v>260292</v>
      </c>
      <c r="C19" s="107">
        <v>95988368</v>
      </c>
      <c r="D19" s="107"/>
      <c r="E19">
        <v>3.2</v>
      </c>
      <c r="F19" s="108">
        <f>E19*1000000/C19*100</f>
        <v>3.3337372711660227</v>
      </c>
    </row>
    <row r="20" spans="1:6" ht="12.75">
      <c r="A20" s="113">
        <f t="shared" si="0"/>
        <v>1995</v>
      </c>
      <c r="C20" s="107">
        <v>97385673</v>
      </c>
      <c r="D20" s="107"/>
      <c r="E20">
        <v>5.9</v>
      </c>
      <c r="F20" s="108">
        <f>E20*1000000/C20*100</f>
        <v>6.058386021524953</v>
      </c>
    </row>
    <row r="21" spans="1:6" ht="12.75">
      <c r="A21" s="114">
        <f t="shared" si="0"/>
        <v>1996</v>
      </c>
      <c r="B21" s="123">
        <v>265253</v>
      </c>
      <c r="C21" s="116">
        <v>98750696</v>
      </c>
      <c r="D21" s="116"/>
      <c r="E21" s="115">
        <v>14</v>
      </c>
      <c r="F21" s="124">
        <f>E21*1000000/C21*100</f>
        <v>14.17711526812935</v>
      </c>
    </row>
    <row r="22" spans="1:6" ht="12.75">
      <c r="A22" s="117">
        <f t="shared" si="0"/>
        <v>1997</v>
      </c>
      <c r="B22" s="125">
        <v>267645</v>
      </c>
      <c r="C22" s="125">
        <v>99879980</v>
      </c>
      <c r="D22" s="125"/>
      <c r="E22" s="1">
        <v>19.5</v>
      </c>
      <c r="F22" s="126">
        <f>E22*1000000/C22*100</f>
        <v>19.523432023114143</v>
      </c>
    </row>
    <row r="23" spans="1:6" ht="12.75">
      <c r="A23" s="117">
        <f t="shared" si="0"/>
        <v>1998</v>
      </c>
      <c r="B23" s="125">
        <v>270002</v>
      </c>
      <c r="C23" s="125">
        <v>100924490</v>
      </c>
      <c r="D23" s="125"/>
      <c r="E23" s="1">
        <v>25.5</v>
      </c>
      <c r="F23" s="126">
        <f>E23*1000000/C23*100</f>
        <v>25.26641452436371</v>
      </c>
    </row>
    <row r="24" spans="1:6" ht="12.75">
      <c r="A24" s="117">
        <f t="shared" si="0"/>
        <v>1999</v>
      </c>
      <c r="B24" s="125">
        <v>272330</v>
      </c>
      <c r="C24" s="125">
        <v>101965560</v>
      </c>
      <c r="D24" s="125"/>
      <c r="E24" s="125"/>
      <c r="F24" s="1"/>
    </row>
    <row r="25" spans="1:6" ht="12.75">
      <c r="A25" s="119">
        <f t="shared" si="0"/>
        <v>2000</v>
      </c>
      <c r="B25" s="120">
        <v>274634</v>
      </c>
      <c r="C25" s="120">
        <v>103057635</v>
      </c>
      <c r="D25" s="120"/>
      <c r="E25" s="120"/>
      <c r="F25" s="122"/>
    </row>
    <row r="26" spans="1:5" ht="12.75">
      <c r="A26" s="113">
        <f t="shared" si="0"/>
        <v>2001</v>
      </c>
      <c r="B26" s="109">
        <v>276918</v>
      </c>
      <c r="C26" s="109">
        <v>104119045</v>
      </c>
      <c r="D26" s="109"/>
      <c r="E26" s="109"/>
    </row>
    <row r="27" spans="1:5" ht="12.75">
      <c r="A27" s="113">
        <f t="shared" si="0"/>
        <v>2002</v>
      </c>
      <c r="B27" s="109">
        <v>279189</v>
      </c>
      <c r="C27" s="109">
        <v>105189833</v>
      </c>
      <c r="D27" s="109"/>
      <c r="E27" s="109"/>
    </row>
    <row r="28" spans="1:5" ht="12.75">
      <c r="A28" s="113">
        <f t="shared" si="0"/>
        <v>2003</v>
      </c>
      <c r="B28" s="109">
        <v>281452</v>
      </c>
      <c r="C28" s="109">
        <v>106259988</v>
      </c>
      <c r="D28" s="109"/>
      <c r="E28" s="109"/>
    </row>
    <row r="29" spans="1:5" ht="12.75">
      <c r="A29" s="113">
        <f t="shared" si="0"/>
        <v>2004</v>
      </c>
      <c r="B29" s="109">
        <v>283713</v>
      </c>
      <c r="C29" s="109">
        <v>107324286</v>
      </c>
      <c r="D29" s="109"/>
      <c r="E29" s="109"/>
    </row>
    <row r="30" spans="1:6" ht="12.75">
      <c r="A30" s="119">
        <f t="shared" si="0"/>
        <v>2005</v>
      </c>
      <c r="B30" s="120">
        <v>285981</v>
      </c>
      <c r="C30" s="120">
        <v>108425541</v>
      </c>
      <c r="D30" s="120"/>
      <c r="E30" s="120"/>
      <c r="F30" s="122"/>
    </row>
    <row r="31" spans="1:5" ht="12.75">
      <c r="A31" s="113">
        <f t="shared" si="0"/>
        <v>2006</v>
      </c>
      <c r="B31" s="109">
        <v>288269</v>
      </c>
      <c r="C31" s="109">
        <v>109542588</v>
      </c>
      <c r="D31" s="109"/>
      <c r="E31" s="109"/>
    </row>
    <row r="32" spans="1:5" ht="12.75">
      <c r="A32" s="113">
        <f t="shared" si="0"/>
        <v>2007</v>
      </c>
      <c r="B32" s="109">
        <v>290583</v>
      </c>
      <c r="C32" s="109">
        <v>110675857</v>
      </c>
      <c r="D32" s="109"/>
      <c r="E32" s="109"/>
    </row>
    <row r="33" spans="1:5" ht="12.75">
      <c r="A33" s="113">
        <f t="shared" si="0"/>
        <v>2008</v>
      </c>
      <c r="B33" s="109">
        <v>292928</v>
      </c>
      <c r="C33" s="109">
        <v>111833083</v>
      </c>
      <c r="D33" s="109"/>
      <c r="E33" s="109"/>
    </row>
    <row r="34" spans="1:5" ht="12.75">
      <c r="A34" s="113">
        <f t="shared" si="0"/>
        <v>2009</v>
      </c>
      <c r="B34" s="109">
        <v>295306</v>
      </c>
      <c r="C34" s="109">
        <v>112991763</v>
      </c>
      <c r="D34" s="109"/>
      <c r="E34" s="109"/>
    </row>
    <row r="35" spans="1:5" ht="12.75">
      <c r="A35" s="113">
        <f t="shared" si="0"/>
        <v>2010</v>
      </c>
      <c r="B35" s="109">
        <v>297716</v>
      </c>
      <c r="C35" s="109">
        <v>114199622</v>
      </c>
      <c r="D35" s="109"/>
      <c r="E35" s="109"/>
    </row>
  </sheetData>
  <printOptions/>
  <pageMargins left="0.3937007874015748" right="0" top="0.7874015748031497" bottom="0" header="0" footer="0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="50" zoomScaleNormal="50" workbookViewId="0" topLeftCell="A1">
      <selection activeCell="A1" sqref="A1"/>
    </sheetView>
  </sheetViews>
  <sheetFormatPr defaultColWidth="9.00390625" defaultRowHeight="13.5"/>
  <cols>
    <col min="2" max="2" width="10.75390625" style="0" bestFit="1" customWidth="1"/>
    <col min="3" max="3" width="12.25390625" style="0" bestFit="1" customWidth="1"/>
  </cols>
  <sheetData>
    <row r="1" spans="2:3" ht="39">
      <c r="B1" s="2" t="s">
        <v>65</v>
      </c>
      <c r="C1" s="2" t="s">
        <v>71</v>
      </c>
    </row>
    <row r="4" spans="1:3" s="105" customFormat="1" ht="19.5" customHeight="1">
      <c r="A4" s="110" t="s">
        <v>60</v>
      </c>
      <c r="B4" s="110" t="s">
        <v>61</v>
      </c>
      <c r="C4" s="110" t="s">
        <v>70</v>
      </c>
    </row>
    <row r="5" spans="1:3" ht="19.5" customHeight="1">
      <c r="A5" s="127">
        <v>1994</v>
      </c>
      <c r="B5" s="128">
        <v>3.3337372711660227</v>
      </c>
      <c r="C5" s="128">
        <v>4.897602495753153</v>
      </c>
    </row>
    <row r="6" spans="1:3" ht="19.5" customHeight="1">
      <c r="A6" s="3">
        <v>1995</v>
      </c>
      <c r="B6" s="108">
        <v>6.058386021524953</v>
      </c>
      <c r="C6" s="108">
        <v>7.744485796504747</v>
      </c>
    </row>
    <row r="7" spans="1:3" ht="19.5" customHeight="1">
      <c r="A7" s="3">
        <v>1996</v>
      </c>
      <c r="B7" s="108">
        <v>14.17711526812935</v>
      </c>
      <c r="C7" s="108">
        <v>12.026939299440928</v>
      </c>
    </row>
    <row r="8" spans="1:3" ht="19.5" customHeight="1">
      <c r="A8" s="3">
        <v>1997</v>
      </c>
      <c r="B8" s="108">
        <v>19.523432023114143</v>
      </c>
      <c r="C8" s="108">
        <v>18.187590949381168</v>
      </c>
    </row>
    <row r="9" spans="1:3" ht="19.5" customHeight="1">
      <c r="A9" s="3">
        <v>1998</v>
      </c>
      <c r="B9" s="108">
        <v>25.26641452436371</v>
      </c>
      <c r="C9" s="108">
        <v>26.503958695801543</v>
      </c>
    </row>
    <row r="10" spans="1:3" ht="19.5" customHeight="1">
      <c r="A10" s="3">
        <v>1999</v>
      </c>
      <c r="C10" s="108">
        <v>36.816061697607836</v>
      </c>
    </row>
    <row r="11" spans="1:3" ht="19.5" customHeight="1">
      <c r="A11" s="3">
        <v>2000</v>
      </c>
      <c r="C11" s="108">
        <v>48.336294520133464</v>
      </c>
    </row>
    <row r="12" spans="1:3" ht="19.5" customHeight="1">
      <c r="A12" s="129">
        <v>2001</v>
      </c>
      <c r="B12" s="115"/>
      <c r="C12" s="124">
        <v>59.79841619815528</v>
      </c>
    </row>
    <row r="13" spans="1:3" ht="19.5" customHeight="1">
      <c r="A13" s="3">
        <v>2002</v>
      </c>
      <c r="B13" s="1"/>
      <c r="C13" s="126">
        <v>69.96086133100685</v>
      </c>
    </row>
    <row r="14" spans="1:3" ht="19.5" customHeight="1">
      <c r="A14" s="3">
        <v>2003</v>
      </c>
      <c r="B14" s="1"/>
      <c r="C14" s="126">
        <v>78.09022625415261</v>
      </c>
    </row>
    <row r="15" spans="1:3" ht="19.5" customHeight="1">
      <c r="A15" s="3">
        <v>2004</v>
      </c>
      <c r="B15" s="1"/>
      <c r="C15" s="126">
        <v>84.0745848406156</v>
      </c>
    </row>
    <row r="16" spans="1:3" ht="19.5" customHeight="1">
      <c r="A16" s="130">
        <v>2005</v>
      </c>
      <c r="B16" s="122"/>
      <c r="C16" s="131">
        <v>88.21570910746328</v>
      </c>
    </row>
    <row r="17" spans="1:3" ht="19.5" customHeight="1">
      <c r="A17" s="3">
        <v>2006</v>
      </c>
      <c r="C17" s="108">
        <v>90.96016448816205</v>
      </c>
    </row>
    <row r="18" spans="1:3" ht="19.5" customHeight="1">
      <c r="A18" s="3">
        <v>2007</v>
      </c>
      <c r="C18" s="108">
        <v>92.72729755553475</v>
      </c>
    </row>
    <row r="19" spans="1:3" ht="19.5" customHeight="1">
      <c r="A19" s="3">
        <v>2008</v>
      </c>
      <c r="C19" s="108">
        <v>93.84410010465542</v>
      </c>
    </row>
    <row r="20" spans="1:3" ht="19.5" customHeight="1">
      <c r="A20" s="3">
        <v>2009</v>
      </c>
      <c r="C20" s="108">
        <v>94.54159838306624</v>
      </c>
    </row>
    <row r="21" spans="1:3" ht="19.5" customHeight="1">
      <c r="A21" s="3">
        <v>2010</v>
      </c>
      <c r="C21" s="108">
        <v>94.97400499291575</v>
      </c>
    </row>
  </sheetData>
  <printOptions/>
  <pageMargins left="0.3937007874015748" right="0" top="0.7874015748031497" bottom="0" header="0" footer="0"/>
  <pageSetup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53"/>
  <sheetViews>
    <sheetView zoomScale="50" zoomScaleNormal="50" workbookViewId="0" topLeftCell="A1">
      <pane xSplit="2" ySplit="5" topLeftCell="C6" activePane="bottomRight" state="frozen"/>
      <selection pane="topLeft" activeCell="B36" sqref="B36:L36"/>
      <selection pane="topRight" activeCell="B36" sqref="B36:L36"/>
      <selection pane="bottomLeft" activeCell="B36" sqref="B36:L36"/>
      <selection pane="bottomRight" activeCell="J12" sqref="J12"/>
    </sheetView>
  </sheetViews>
  <sheetFormatPr defaultColWidth="9.00390625" defaultRowHeight="13.5"/>
  <cols>
    <col min="1" max="1" width="8.625" style="0" customWidth="1"/>
    <col min="2" max="2" width="11.375" style="0" bestFit="1" customWidth="1"/>
    <col min="3" max="3" width="11.875" style="0" customWidth="1"/>
    <col min="4" max="4" width="13.25390625" style="0" bestFit="1" customWidth="1"/>
    <col min="5" max="5" width="12.375" style="0" customWidth="1"/>
    <col min="6" max="6" width="12.625" style="0" customWidth="1"/>
    <col min="7" max="8" width="14.50390625" style="0" bestFit="1" customWidth="1"/>
    <col min="9" max="9" width="13.125" style="0" bestFit="1" customWidth="1"/>
    <col min="10" max="10" width="13.25390625" style="0" bestFit="1" customWidth="1"/>
    <col min="11" max="11" width="11.25390625" style="0" bestFit="1" customWidth="1"/>
    <col min="12" max="13" width="16.75390625" style="0" bestFit="1" customWidth="1"/>
  </cols>
  <sheetData>
    <row r="1" spans="1:12" ht="12.75">
      <c r="A1" s="103" t="s">
        <v>72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25" ht="12.75">
      <c r="A2" s="103"/>
      <c r="B2" s="150"/>
      <c r="C2" s="150"/>
      <c r="D2" s="103"/>
      <c r="E2" s="103"/>
      <c r="F2" s="150"/>
      <c r="G2" s="150"/>
      <c r="H2" s="150"/>
      <c r="I2" s="150"/>
      <c r="J2" s="150"/>
      <c r="K2" s="150"/>
      <c r="L2" s="15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1" s="132" customFormat="1" ht="12.75">
      <c r="B3" s="133"/>
      <c r="C3" s="133"/>
      <c r="D3" s="133"/>
      <c r="E3" s="133"/>
      <c r="F3" s="133" t="s">
        <v>73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</row>
    <row r="4" spans="2:22" s="132" customFormat="1" ht="12.75">
      <c r="B4" s="133"/>
      <c r="C4" s="133" t="s">
        <v>74</v>
      </c>
      <c r="D4" s="133" t="s">
        <v>75</v>
      </c>
      <c r="E4" s="133"/>
      <c r="F4" s="133" t="s">
        <v>76</v>
      </c>
      <c r="G4" s="133" t="s">
        <v>77</v>
      </c>
      <c r="H4" s="133" t="s">
        <v>78</v>
      </c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1:8" s="135" customFormat="1" ht="12.75">
      <c r="A5" s="134" t="s">
        <v>79</v>
      </c>
      <c r="B5" s="134" t="s">
        <v>80</v>
      </c>
      <c r="C5" s="134" t="s">
        <v>81</v>
      </c>
      <c r="D5" s="134" t="s">
        <v>44</v>
      </c>
      <c r="E5" s="134" t="s">
        <v>81</v>
      </c>
      <c r="F5" s="134" t="s">
        <v>44</v>
      </c>
      <c r="G5" s="134" t="s">
        <v>82</v>
      </c>
      <c r="H5" s="134" t="s">
        <v>83</v>
      </c>
    </row>
    <row r="6" spans="1:20" ht="12.75">
      <c r="A6" s="150">
        <v>1970</v>
      </c>
      <c r="B6" s="159">
        <v>103720</v>
      </c>
      <c r="C6" s="150">
        <v>69</v>
      </c>
      <c r="D6" s="167">
        <f aca="true" t="shared" si="0" ref="D6:D30">B6*(C6/100)</f>
        <v>71566.79999999999</v>
      </c>
      <c r="E6" s="168">
        <v>0</v>
      </c>
      <c r="F6" s="167">
        <v>0</v>
      </c>
      <c r="G6" s="168">
        <v>0</v>
      </c>
      <c r="H6" s="169">
        <v>0</v>
      </c>
      <c r="I6" s="150"/>
      <c r="J6" s="150"/>
      <c r="K6" s="150"/>
      <c r="L6" s="150"/>
      <c r="M6" s="1"/>
      <c r="N6" s="1"/>
      <c r="O6" s="1"/>
      <c r="P6" s="1"/>
      <c r="Q6" s="1"/>
      <c r="R6" s="1"/>
      <c r="S6" s="1"/>
      <c r="T6" s="1"/>
    </row>
    <row r="7" spans="1:20" ht="12.75">
      <c r="A7" s="150">
        <v>1975</v>
      </c>
      <c r="B7" s="159">
        <v>111940</v>
      </c>
      <c r="C7" s="150">
        <v>67.5</v>
      </c>
      <c r="D7" s="167">
        <f t="shared" si="0"/>
        <v>75559.5</v>
      </c>
      <c r="E7" s="168">
        <v>0</v>
      </c>
      <c r="F7" s="167">
        <v>0</v>
      </c>
      <c r="G7" s="168">
        <v>0</v>
      </c>
      <c r="H7" s="169">
        <v>0</v>
      </c>
      <c r="I7" s="150"/>
      <c r="J7" s="150"/>
      <c r="K7" s="150"/>
      <c r="L7" s="150"/>
      <c r="M7" s="1"/>
      <c r="N7" s="1"/>
      <c r="O7" s="1"/>
      <c r="P7" s="1"/>
      <c r="Q7" s="1"/>
      <c r="R7" s="1"/>
      <c r="S7" s="1"/>
      <c r="T7" s="1"/>
    </row>
    <row r="8" spans="1:20" ht="12.75">
      <c r="A8" s="150">
        <v>1980</v>
      </c>
      <c r="B8" s="159">
        <v>117060</v>
      </c>
      <c r="C8" s="150">
        <v>67</v>
      </c>
      <c r="D8" s="167">
        <f>B8*(C8/100)</f>
        <v>78430.20000000001</v>
      </c>
      <c r="E8" s="168">
        <v>0</v>
      </c>
      <c r="F8" s="167">
        <v>0</v>
      </c>
      <c r="G8" s="168">
        <v>0</v>
      </c>
      <c r="H8" s="169">
        <v>0</v>
      </c>
      <c r="I8" s="150"/>
      <c r="K8" s="150"/>
      <c r="L8" s="150"/>
      <c r="M8" s="1"/>
      <c r="N8" s="1"/>
      <c r="O8" s="1"/>
      <c r="P8" s="1"/>
      <c r="Q8" s="1"/>
      <c r="R8" s="1"/>
      <c r="S8" s="1"/>
      <c r="T8" s="1"/>
    </row>
    <row r="9" spans="1:20" ht="12.75">
      <c r="A9" s="150">
        <v>1985</v>
      </c>
      <c r="B9" s="159">
        <v>121049</v>
      </c>
      <c r="C9" s="168">
        <v>68</v>
      </c>
      <c r="D9" s="167">
        <f t="shared" si="0"/>
        <v>82313.32</v>
      </c>
      <c r="E9" s="168">
        <v>0</v>
      </c>
      <c r="F9" s="167">
        <f>D9*E9</f>
        <v>0</v>
      </c>
      <c r="G9" s="168">
        <v>0</v>
      </c>
      <c r="H9" s="169">
        <v>0</v>
      </c>
      <c r="I9" s="150"/>
      <c r="J9" s="150"/>
      <c r="K9" s="150"/>
      <c r="L9" s="150"/>
      <c r="M9" s="1"/>
      <c r="N9" s="1"/>
      <c r="O9" s="1"/>
      <c r="P9" s="1"/>
      <c r="Q9" s="1"/>
      <c r="R9" s="1"/>
      <c r="S9" s="1"/>
      <c r="T9" s="1"/>
    </row>
    <row r="10" spans="1:20" ht="12.75">
      <c r="A10" s="150">
        <v>1990</v>
      </c>
      <c r="B10" s="160">
        <v>123611</v>
      </c>
      <c r="C10" s="168">
        <v>69.7</v>
      </c>
      <c r="D10" s="167">
        <f t="shared" si="0"/>
        <v>86156.86700000001</v>
      </c>
      <c r="E10" s="168">
        <v>0</v>
      </c>
      <c r="F10" s="167">
        <f aca="true" t="shared" si="1" ref="F10:F30">D10*E10/100</f>
        <v>0</v>
      </c>
      <c r="G10" s="168">
        <v>0</v>
      </c>
      <c r="H10" s="169">
        <f aca="true" t="shared" si="2" ref="H10:H30">F10*G10*246/60/1000</f>
        <v>0</v>
      </c>
      <c r="I10" s="150"/>
      <c r="J10" s="150"/>
      <c r="K10" s="150"/>
      <c r="L10" s="150"/>
      <c r="M10" s="1"/>
      <c r="N10" s="1"/>
      <c r="O10" s="1"/>
      <c r="P10" s="1"/>
      <c r="Q10" s="1"/>
      <c r="R10" s="1"/>
      <c r="S10" s="1"/>
      <c r="T10" s="1"/>
    </row>
    <row r="11" spans="1:20" ht="12.75">
      <c r="A11" s="157">
        <f aca="true" t="shared" si="3" ref="A11:A30">A10+1</f>
        <v>1991</v>
      </c>
      <c r="B11" s="159">
        <v>124043</v>
      </c>
      <c r="C11" s="170">
        <f>C10-0.02</f>
        <v>69.68</v>
      </c>
      <c r="D11" s="171">
        <f t="shared" si="0"/>
        <v>86433.16240000002</v>
      </c>
      <c r="E11" s="170">
        <v>0</v>
      </c>
      <c r="F11" s="171">
        <f t="shared" si="1"/>
        <v>0</v>
      </c>
      <c r="G11" s="170">
        <v>0</v>
      </c>
      <c r="H11" s="172">
        <f t="shared" si="2"/>
        <v>0</v>
      </c>
      <c r="I11" s="150"/>
      <c r="J11" s="150"/>
      <c r="K11" s="150"/>
      <c r="L11" s="150"/>
      <c r="M11" s="1"/>
      <c r="N11" s="1"/>
      <c r="O11" s="1"/>
      <c r="P11" s="1"/>
      <c r="Q11" s="1"/>
      <c r="R11" s="1"/>
      <c r="S11" s="1"/>
      <c r="T11" s="1"/>
    </row>
    <row r="12" spans="1:20" ht="12.75">
      <c r="A12" s="150">
        <f t="shared" si="3"/>
        <v>1992</v>
      </c>
      <c r="B12" s="159">
        <v>124452</v>
      </c>
      <c r="C12" s="168">
        <f>C11-0.02</f>
        <v>69.66000000000001</v>
      </c>
      <c r="D12" s="167">
        <f t="shared" si="0"/>
        <v>86693.26320000002</v>
      </c>
      <c r="E12" s="165">
        <f aca="true" t="shared" si="4" ref="E12:E18">E11+7.5</f>
        <v>7.5</v>
      </c>
      <c r="F12" s="167">
        <f t="shared" si="1"/>
        <v>6501.994740000002</v>
      </c>
      <c r="G12" s="168">
        <f aca="true" t="shared" si="5" ref="G12:G30">G11+10</f>
        <v>10</v>
      </c>
      <c r="H12" s="169">
        <f t="shared" si="2"/>
        <v>266.58178434000007</v>
      </c>
      <c r="I12" s="150"/>
      <c r="J12" s="150"/>
      <c r="K12" s="150"/>
      <c r="L12" s="150"/>
      <c r="M12" s="1"/>
      <c r="N12" s="1"/>
      <c r="O12" s="1"/>
      <c r="P12" s="1"/>
      <c r="Q12" s="1"/>
      <c r="R12" s="1"/>
      <c r="S12" s="1"/>
      <c r="T12" s="1"/>
    </row>
    <row r="13" spans="1:20" ht="12.75">
      <c r="A13" s="150">
        <f t="shared" si="3"/>
        <v>1993</v>
      </c>
      <c r="B13" s="159">
        <v>124764</v>
      </c>
      <c r="C13" s="168">
        <f>C12-0.02</f>
        <v>69.64000000000001</v>
      </c>
      <c r="D13" s="167">
        <f t="shared" si="0"/>
        <v>86885.64960000002</v>
      </c>
      <c r="E13" s="165">
        <f t="shared" si="4"/>
        <v>15</v>
      </c>
      <c r="F13" s="167">
        <f t="shared" si="1"/>
        <v>13032.847440000001</v>
      </c>
      <c r="G13" s="168">
        <f t="shared" si="5"/>
        <v>20</v>
      </c>
      <c r="H13" s="169">
        <f t="shared" si="2"/>
        <v>1068.6934900800002</v>
      </c>
      <c r="I13" s="150"/>
      <c r="J13" s="150"/>
      <c r="K13" s="150"/>
      <c r="L13" s="150"/>
      <c r="M13" s="1"/>
      <c r="N13" s="1"/>
      <c r="O13" s="1"/>
      <c r="P13" s="1"/>
      <c r="Q13" s="1"/>
      <c r="R13" s="1"/>
      <c r="S13" s="1"/>
      <c r="T13" s="1"/>
    </row>
    <row r="14" spans="1:20" ht="12.75">
      <c r="A14" s="150">
        <f t="shared" si="3"/>
        <v>1994</v>
      </c>
      <c r="B14" s="159">
        <v>125034</v>
      </c>
      <c r="C14" s="168">
        <f>C13-0.02</f>
        <v>69.62000000000002</v>
      </c>
      <c r="D14" s="167">
        <f t="shared" si="0"/>
        <v>87048.67080000002</v>
      </c>
      <c r="E14" s="165">
        <f t="shared" si="4"/>
        <v>22.5</v>
      </c>
      <c r="F14" s="167">
        <f t="shared" si="1"/>
        <v>19585.950930000006</v>
      </c>
      <c r="G14" s="173">
        <f t="shared" si="5"/>
        <v>30</v>
      </c>
      <c r="H14" s="169">
        <f t="shared" si="2"/>
        <v>2409.0719643900006</v>
      </c>
      <c r="I14" s="150"/>
      <c r="J14" s="150"/>
      <c r="K14" s="150"/>
      <c r="L14" s="150"/>
      <c r="M14" s="1"/>
      <c r="N14" s="1"/>
      <c r="O14" s="1"/>
      <c r="P14" s="1"/>
      <c r="Q14" s="1"/>
      <c r="R14" s="1"/>
      <c r="S14" s="1"/>
      <c r="T14" s="1"/>
    </row>
    <row r="15" spans="1:20" ht="12.75">
      <c r="A15" s="150">
        <f t="shared" si="3"/>
        <v>1995</v>
      </c>
      <c r="B15" s="160">
        <v>125570</v>
      </c>
      <c r="C15" s="174">
        <v>69.5</v>
      </c>
      <c r="D15" s="175">
        <f t="shared" si="0"/>
        <v>87271.15</v>
      </c>
      <c r="E15" s="166">
        <f t="shared" si="4"/>
        <v>30</v>
      </c>
      <c r="F15" s="175">
        <f t="shared" si="1"/>
        <v>26181.345</v>
      </c>
      <c r="G15" s="176">
        <f t="shared" si="5"/>
        <v>40</v>
      </c>
      <c r="H15" s="177">
        <f t="shared" si="2"/>
        <v>4293.74058</v>
      </c>
      <c r="I15" s="150"/>
      <c r="J15" s="150"/>
      <c r="K15" s="150"/>
      <c r="L15" s="150"/>
      <c r="M15" s="1"/>
      <c r="N15" s="1"/>
      <c r="O15" s="1"/>
      <c r="P15" s="1"/>
      <c r="Q15" s="1"/>
      <c r="R15" s="1"/>
      <c r="S15" s="1"/>
      <c r="T15" s="1"/>
    </row>
    <row r="16" spans="1:20" ht="12.75">
      <c r="A16" s="157">
        <f t="shared" si="3"/>
        <v>1996</v>
      </c>
      <c r="B16" s="159">
        <v>125869</v>
      </c>
      <c r="C16" s="168">
        <f>C15-0.34</f>
        <v>69.16</v>
      </c>
      <c r="D16" s="167">
        <f t="shared" si="0"/>
        <v>87051.0004</v>
      </c>
      <c r="E16" s="165">
        <f t="shared" si="4"/>
        <v>37.5</v>
      </c>
      <c r="F16" s="167">
        <f t="shared" si="1"/>
        <v>32644.12515</v>
      </c>
      <c r="G16" s="173">
        <f t="shared" si="5"/>
        <v>50</v>
      </c>
      <c r="H16" s="169">
        <f t="shared" si="2"/>
        <v>6692.045655750001</v>
      </c>
      <c r="I16" s="150"/>
      <c r="J16" s="150"/>
      <c r="K16" s="150"/>
      <c r="L16" s="150"/>
      <c r="M16" s="1"/>
      <c r="N16" s="1"/>
      <c r="O16" s="1"/>
      <c r="P16" s="1"/>
      <c r="Q16" s="1"/>
      <c r="R16" s="1"/>
      <c r="S16" s="1"/>
      <c r="T16" s="1"/>
    </row>
    <row r="17" spans="1:20" ht="12.75">
      <c r="A17" s="150">
        <f t="shared" si="3"/>
        <v>1997</v>
      </c>
      <c r="B17" s="159">
        <v>126156</v>
      </c>
      <c r="C17" s="168">
        <f>C16-0.34</f>
        <v>68.82</v>
      </c>
      <c r="D17" s="167">
        <f t="shared" si="0"/>
        <v>86820.55919999999</v>
      </c>
      <c r="E17" s="165">
        <f t="shared" si="4"/>
        <v>45</v>
      </c>
      <c r="F17" s="167">
        <f t="shared" si="1"/>
        <v>39069.251639999995</v>
      </c>
      <c r="G17" s="173">
        <f t="shared" si="5"/>
        <v>60</v>
      </c>
      <c r="H17" s="169">
        <f t="shared" si="2"/>
        <v>9611.035903439999</v>
      </c>
      <c r="I17" s="150"/>
      <c r="J17" s="150"/>
      <c r="K17" s="150"/>
      <c r="L17" s="150"/>
      <c r="M17" s="1"/>
      <c r="N17" s="1"/>
      <c r="O17" s="1"/>
      <c r="P17" s="1"/>
      <c r="Q17" s="1"/>
      <c r="R17" s="1"/>
      <c r="S17" s="1"/>
      <c r="T17" s="1"/>
    </row>
    <row r="18" spans="1:20" ht="12.75">
      <c r="A18" s="150">
        <f t="shared" si="3"/>
        <v>1998</v>
      </c>
      <c r="B18" s="159">
        <v>126420</v>
      </c>
      <c r="C18" s="168">
        <f>C17-0.34</f>
        <v>68.47999999999999</v>
      </c>
      <c r="D18" s="167">
        <f t="shared" si="0"/>
        <v>86572.41599999998</v>
      </c>
      <c r="E18" s="165">
        <f t="shared" si="4"/>
        <v>52.5</v>
      </c>
      <c r="F18" s="167">
        <f t="shared" si="1"/>
        <v>45450.518399999986</v>
      </c>
      <c r="G18" s="173">
        <f t="shared" si="5"/>
        <v>70</v>
      </c>
      <c r="H18" s="169">
        <f t="shared" si="2"/>
        <v>13044.298780799996</v>
      </c>
      <c r="I18" s="150"/>
      <c r="J18" s="150"/>
      <c r="K18" s="150"/>
      <c r="L18" s="150"/>
      <c r="M18" s="1"/>
      <c r="N18" s="1"/>
      <c r="O18" s="1"/>
      <c r="P18" s="1"/>
      <c r="Q18" s="1"/>
      <c r="R18" s="1"/>
      <c r="S18" s="1"/>
      <c r="T18" s="1"/>
    </row>
    <row r="19" spans="1:20" ht="12.75">
      <c r="A19" s="150">
        <f t="shared" si="3"/>
        <v>1999</v>
      </c>
      <c r="B19" s="159">
        <v>126665</v>
      </c>
      <c r="C19" s="168">
        <f>C18-0.34</f>
        <v>68.13999999999999</v>
      </c>
      <c r="D19" s="167">
        <f t="shared" si="0"/>
        <v>86309.53099999999</v>
      </c>
      <c r="E19" s="165">
        <v>60</v>
      </c>
      <c r="F19" s="167">
        <f t="shared" si="1"/>
        <v>51785.71859999999</v>
      </c>
      <c r="G19" s="173">
        <f t="shared" si="5"/>
        <v>80</v>
      </c>
      <c r="H19" s="169">
        <f t="shared" si="2"/>
        <v>16985.7157008</v>
      </c>
      <c r="I19" s="150"/>
      <c r="J19" s="150"/>
      <c r="K19" s="150"/>
      <c r="L19" s="150"/>
      <c r="M19" s="1"/>
      <c r="N19" s="1"/>
      <c r="O19" s="1"/>
      <c r="P19" s="1"/>
      <c r="Q19" s="1"/>
      <c r="R19" s="1"/>
      <c r="S19" s="1"/>
      <c r="T19" s="1"/>
    </row>
    <row r="20" spans="1:20" ht="12.75">
      <c r="A20" s="148">
        <f t="shared" si="3"/>
        <v>2000</v>
      </c>
      <c r="B20" s="160">
        <v>126892</v>
      </c>
      <c r="C20" s="168">
        <v>67.8</v>
      </c>
      <c r="D20" s="167">
        <f t="shared" si="0"/>
        <v>86032.776</v>
      </c>
      <c r="E20" s="165">
        <f aca="true" t="shared" si="6" ref="E20:E29">E19+3.8</f>
        <v>63.8</v>
      </c>
      <c r="F20" s="167">
        <f t="shared" si="1"/>
        <v>54888.91108799999</v>
      </c>
      <c r="G20" s="173">
        <f t="shared" si="5"/>
        <v>90</v>
      </c>
      <c r="H20" s="169">
        <f t="shared" si="2"/>
        <v>20254.008191472</v>
      </c>
      <c r="I20" s="150"/>
      <c r="J20" s="150"/>
      <c r="K20" s="150"/>
      <c r="L20" s="150"/>
      <c r="M20" s="1"/>
      <c r="N20" s="1"/>
      <c r="O20" s="1"/>
      <c r="P20" s="1"/>
      <c r="Q20" s="1"/>
      <c r="R20" s="1"/>
      <c r="S20" s="1"/>
      <c r="T20" s="1"/>
    </row>
    <row r="21" spans="1:20" ht="12.75">
      <c r="A21" s="150">
        <f t="shared" si="3"/>
        <v>2001</v>
      </c>
      <c r="B21" s="159">
        <v>127100</v>
      </c>
      <c r="C21" s="170">
        <f aca="true" t="shared" si="7" ref="C21:C29">C20-0.36</f>
        <v>67.44</v>
      </c>
      <c r="D21" s="171">
        <f t="shared" si="0"/>
        <v>85716.24</v>
      </c>
      <c r="E21" s="178">
        <f t="shared" si="6"/>
        <v>67.6</v>
      </c>
      <c r="F21" s="171">
        <f t="shared" si="1"/>
        <v>57944.17824</v>
      </c>
      <c r="G21" s="179">
        <f t="shared" si="5"/>
        <v>100</v>
      </c>
      <c r="H21" s="172">
        <f t="shared" si="2"/>
        <v>23757.1130784</v>
      </c>
      <c r="I21" s="150"/>
      <c r="J21" s="150"/>
      <c r="K21" s="150"/>
      <c r="L21" s="150"/>
      <c r="M21" s="1"/>
      <c r="N21" s="1"/>
      <c r="O21" s="1"/>
      <c r="P21" s="1"/>
      <c r="Q21" s="1"/>
      <c r="R21" s="1"/>
      <c r="S21" s="1"/>
      <c r="T21" s="1"/>
    </row>
    <row r="22" spans="1:20" ht="12.75">
      <c r="A22" s="150">
        <f t="shared" si="3"/>
        <v>2002</v>
      </c>
      <c r="B22" s="159">
        <v>127286</v>
      </c>
      <c r="C22" s="168">
        <f t="shared" si="7"/>
        <v>67.08</v>
      </c>
      <c r="D22" s="167">
        <f t="shared" si="0"/>
        <v>85383.4488</v>
      </c>
      <c r="E22" s="165">
        <f t="shared" si="6"/>
        <v>71.39999999999999</v>
      </c>
      <c r="F22" s="167">
        <f t="shared" si="1"/>
        <v>60963.7824432</v>
      </c>
      <c r="G22" s="173">
        <f t="shared" si="5"/>
        <v>110</v>
      </c>
      <c r="H22" s="169">
        <f t="shared" si="2"/>
        <v>27494.6658818832</v>
      </c>
      <c r="I22" s="150"/>
      <c r="J22" s="150"/>
      <c r="K22" s="150"/>
      <c r="L22" s="150"/>
      <c r="M22" s="1"/>
      <c r="N22" s="1"/>
      <c r="O22" s="1"/>
      <c r="P22" s="1"/>
      <c r="Q22" s="1"/>
      <c r="R22" s="1"/>
      <c r="S22" s="1"/>
      <c r="T22" s="1"/>
    </row>
    <row r="23" spans="1:20" ht="12.75">
      <c r="A23" s="150">
        <f t="shared" si="3"/>
        <v>2003</v>
      </c>
      <c r="B23" s="159">
        <v>127447</v>
      </c>
      <c r="C23" s="168">
        <f t="shared" si="7"/>
        <v>66.72</v>
      </c>
      <c r="D23" s="167">
        <f t="shared" si="0"/>
        <v>85032.6384</v>
      </c>
      <c r="E23" s="165">
        <f t="shared" si="6"/>
        <v>75.19999999999999</v>
      </c>
      <c r="F23" s="167">
        <f t="shared" si="1"/>
        <v>63944.54407679998</v>
      </c>
      <c r="G23" s="173">
        <f t="shared" si="5"/>
        <v>120</v>
      </c>
      <c r="H23" s="169">
        <f t="shared" si="2"/>
        <v>31460.71568578559</v>
      </c>
      <c r="I23" s="150"/>
      <c r="J23" s="150"/>
      <c r="K23" s="150"/>
      <c r="L23" s="150"/>
      <c r="M23" s="1"/>
      <c r="N23" s="1"/>
      <c r="O23" s="1"/>
      <c r="P23" s="1"/>
      <c r="Q23" s="1"/>
      <c r="R23" s="1"/>
      <c r="S23" s="1"/>
      <c r="T23" s="1"/>
    </row>
    <row r="24" spans="1:20" ht="12.75">
      <c r="A24" s="150">
        <f t="shared" si="3"/>
        <v>2004</v>
      </c>
      <c r="B24" s="159">
        <v>127581</v>
      </c>
      <c r="C24" s="168">
        <f t="shared" si="7"/>
        <v>66.36</v>
      </c>
      <c r="D24" s="167">
        <f t="shared" si="0"/>
        <v>84662.75159999999</v>
      </c>
      <c r="E24" s="165">
        <f t="shared" si="6"/>
        <v>78.99999999999999</v>
      </c>
      <c r="F24" s="167">
        <f t="shared" si="1"/>
        <v>66883.57376399997</v>
      </c>
      <c r="G24" s="173">
        <f t="shared" si="5"/>
        <v>130</v>
      </c>
      <c r="H24" s="169">
        <f t="shared" si="2"/>
        <v>35648.94481621198</v>
      </c>
      <c r="I24" s="150"/>
      <c r="J24" s="150"/>
      <c r="K24" s="150"/>
      <c r="L24" s="150"/>
      <c r="M24" s="1"/>
      <c r="N24" s="1"/>
      <c r="O24" s="1"/>
      <c r="P24" s="1"/>
      <c r="Q24" s="1"/>
      <c r="R24" s="1"/>
      <c r="S24" s="1"/>
      <c r="T24" s="1"/>
    </row>
    <row r="25" spans="1:20" ht="12.75">
      <c r="A25" s="150">
        <f t="shared" si="3"/>
        <v>2005</v>
      </c>
      <c r="B25" s="160">
        <v>127684</v>
      </c>
      <c r="C25" s="174">
        <f t="shared" si="7"/>
        <v>66</v>
      </c>
      <c r="D25" s="175">
        <f t="shared" si="0"/>
        <v>84271.44</v>
      </c>
      <c r="E25" s="166">
        <f t="shared" si="6"/>
        <v>82.79999999999998</v>
      </c>
      <c r="F25" s="175">
        <f t="shared" si="1"/>
        <v>69776.75231999999</v>
      </c>
      <c r="G25" s="176">
        <f t="shared" si="5"/>
        <v>140</v>
      </c>
      <c r="H25" s="177">
        <f t="shared" si="2"/>
        <v>40051.85583167998</v>
      </c>
      <c r="I25" s="150"/>
      <c r="J25" s="150"/>
      <c r="K25" s="150"/>
      <c r="L25" s="150"/>
      <c r="M25" s="1"/>
      <c r="N25" s="1"/>
      <c r="O25" s="1"/>
      <c r="P25" s="1"/>
      <c r="Q25" s="1"/>
      <c r="R25" s="1"/>
      <c r="S25" s="1"/>
      <c r="T25" s="1"/>
    </row>
    <row r="26" spans="1:20" ht="12.75">
      <c r="A26" s="157">
        <f t="shared" si="3"/>
        <v>2006</v>
      </c>
      <c r="B26" s="159">
        <v>127752</v>
      </c>
      <c r="C26" s="168">
        <f t="shared" si="7"/>
        <v>65.64</v>
      </c>
      <c r="D26" s="167">
        <f t="shared" si="0"/>
        <v>83856.41279999999</v>
      </c>
      <c r="E26" s="165">
        <f t="shared" si="6"/>
        <v>86.59999999999998</v>
      </c>
      <c r="F26" s="167">
        <f t="shared" si="1"/>
        <v>72619.65348479997</v>
      </c>
      <c r="G26" s="173">
        <f t="shared" si="5"/>
        <v>150</v>
      </c>
      <c r="H26" s="169">
        <f t="shared" si="2"/>
        <v>44661.08689315199</v>
      </c>
      <c r="I26" s="150"/>
      <c r="J26" s="150"/>
      <c r="K26" s="150"/>
      <c r="L26" s="150"/>
      <c r="M26" s="1"/>
      <c r="N26" s="1"/>
      <c r="O26" s="1"/>
      <c r="P26" s="1"/>
      <c r="Q26" s="1"/>
      <c r="R26" s="1"/>
      <c r="S26" s="1"/>
      <c r="T26" s="1"/>
    </row>
    <row r="27" spans="1:20" ht="12.75">
      <c r="A27" s="150">
        <f t="shared" si="3"/>
        <v>2007</v>
      </c>
      <c r="B27" s="159">
        <v>127782</v>
      </c>
      <c r="C27" s="168">
        <f t="shared" si="7"/>
        <v>65.28</v>
      </c>
      <c r="D27" s="167">
        <f t="shared" si="0"/>
        <v>83416.0896</v>
      </c>
      <c r="E27" s="165">
        <f t="shared" si="6"/>
        <v>90.39999999999998</v>
      </c>
      <c r="F27" s="167">
        <f t="shared" si="1"/>
        <v>75408.14499839999</v>
      </c>
      <c r="G27" s="173">
        <f t="shared" si="5"/>
        <v>160</v>
      </c>
      <c r="H27" s="169">
        <f t="shared" si="2"/>
        <v>49467.7431189504</v>
      </c>
      <c r="I27" s="150"/>
      <c r="J27" s="150"/>
      <c r="K27" s="150"/>
      <c r="L27" s="150"/>
      <c r="M27" s="1"/>
      <c r="N27" s="1"/>
      <c r="O27" s="1"/>
      <c r="P27" s="1"/>
      <c r="Q27" s="1"/>
      <c r="R27" s="1"/>
      <c r="S27" s="1"/>
      <c r="T27" s="1"/>
    </row>
    <row r="28" spans="1:20" ht="12.75">
      <c r="A28" s="150">
        <f t="shared" si="3"/>
        <v>2008</v>
      </c>
      <c r="B28" s="159">
        <v>127772</v>
      </c>
      <c r="C28" s="168">
        <f t="shared" si="7"/>
        <v>64.92</v>
      </c>
      <c r="D28" s="167">
        <f t="shared" si="0"/>
        <v>82949.5824</v>
      </c>
      <c r="E28" s="165">
        <f t="shared" si="6"/>
        <v>94.19999999999997</v>
      </c>
      <c r="F28" s="167">
        <f t="shared" si="1"/>
        <v>78138.50662079998</v>
      </c>
      <c r="G28" s="173">
        <f t="shared" si="5"/>
        <v>170</v>
      </c>
      <c r="H28" s="169">
        <f t="shared" si="2"/>
        <v>54462.53911469758</v>
      </c>
      <c r="I28" s="150"/>
      <c r="J28" s="150"/>
      <c r="K28" s="150"/>
      <c r="L28" s="150"/>
      <c r="M28" s="1"/>
      <c r="N28" s="1"/>
      <c r="O28" s="1"/>
      <c r="P28" s="1"/>
      <c r="Q28" s="1"/>
      <c r="R28" s="1"/>
      <c r="S28" s="1"/>
      <c r="T28" s="1"/>
    </row>
    <row r="29" spans="1:20" ht="12.75">
      <c r="A29" s="150">
        <f t="shared" si="3"/>
        <v>2009</v>
      </c>
      <c r="B29" s="159">
        <v>127719</v>
      </c>
      <c r="C29" s="168">
        <f t="shared" si="7"/>
        <v>64.56</v>
      </c>
      <c r="D29" s="167">
        <f t="shared" si="0"/>
        <v>82455.3864</v>
      </c>
      <c r="E29" s="165">
        <f t="shared" si="6"/>
        <v>97.99999999999997</v>
      </c>
      <c r="F29" s="167">
        <f t="shared" si="1"/>
        <v>80806.27867199999</v>
      </c>
      <c r="G29" s="173">
        <f t="shared" si="5"/>
        <v>180</v>
      </c>
      <c r="H29" s="169">
        <f t="shared" si="2"/>
        <v>59635.03365993599</v>
      </c>
      <c r="I29" s="150"/>
      <c r="J29" s="150"/>
      <c r="K29" s="150"/>
      <c r="L29" s="150"/>
      <c r="M29" s="1"/>
      <c r="N29" s="1"/>
      <c r="O29" s="1"/>
      <c r="P29" s="1"/>
      <c r="Q29" s="1"/>
      <c r="R29" s="1"/>
      <c r="S29" s="1"/>
      <c r="T29" s="1"/>
    </row>
    <row r="30" spans="1:20" ht="12.75">
      <c r="A30" s="150">
        <f t="shared" si="3"/>
        <v>2010</v>
      </c>
      <c r="B30" s="159">
        <v>127623</v>
      </c>
      <c r="C30" s="168">
        <v>64.2</v>
      </c>
      <c r="D30" s="167">
        <f t="shared" si="0"/>
        <v>81933.966</v>
      </c>
      <c r="E30" s="165">
        <v>98</v>
      </c>
      <c r="F30" s="167">
        <f t="shared" si="1"/>
        <v>80295.28667999999</v>
      </c>
      <c r="G30" s="173">
        <f t="shared" si="5"/>
        <v>190</v>
      </c>
      <c r="H30" s="169">
        <f t="shared" si="2"/>
        <v>62550.02832371999</v>
      </c>
      <c r="I30" s="150"/>
      <c r="J30" s="150"/>
      <c r="K30" s="150"/>
      <c r="L30" s="150"/>
      <c r="M30" s="1"/>
      <c r="N30" s="1"/>
      <c r="O30" s="1"/>
      <c r="P30" s="1"/>
      <c r="Q30" s="1"/>
      <c r="R30" s="1"/>
      <c r="S30" s="1"/>
      <c r="T30" s="1"/>
    </row>
    <row r="31" spans="1:34" ht="12.75">
      <c r="A31" s="103"/>
      <c r="B31" s="150"/>
      <c r="C31" s="150"/>
      <c r="D31" s="150"/>
      <c r="E31" s="150"/>
      <c r="F31" s="150"/>
      <c r="G31" s="150"/>
      <c r="H31" s="169"/>
      <c r="I31" s="150"/>
      <c r="J31" s="150"/>
      <c r="K31" s="150"/>
      <c r="L31" s="15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.75">
      <c r="A32" s="103"/>
      <c r="B32" s="150"/>
      <c r="C32" s="150"/>
      <c r="D32" s="150"/>
      <c r="E32" s="150"/>
      <c r="F32" s="150"/>
      <c r="G32" s="150"/>
      <c r="H32" s="167"/>
      <c r="I32" s="150"/>
      <c r="J32" s="150"/>
      <c r="K32" s="150"/>
      <c r="L32" s="150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136" customFormat="1" ht="12.75">
      <c r="A33" s="136" t="s">
        <v>84</v>
      </c>
      <c r="B33" s="135" t="s">
        <v>85</v>
      </c>
      <c r="C33" s="135" t="s">
        <v>86</v>
      </c>
      <c r="D33" s="135" t="s">
        <v>87</v>
      </c>
      <c r="E33" s="135" t="s">
        <v>88</v>
      </c>
      <c r="F33" s="135" t="s">
        <v>89</v>
      </c>
      <c r="G33" s="135" t="s">
        <v>90</v>
      </c>
      <c r="H33" s="137" t="s">
        <v>91</v>
      </c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</row>
    <row r="34" spans="1:35" ht="12.75">
      <c r="A34" s="103"/>
      <c r="B34" s="103"/>
      <c r="C34" s="150"/>
      <c r="D34" s="150"/>
      <c r="E34" s="150"/>
      <c r="F34" s="150"/>
      <c r="G34" s="150"/>
      <c r="H34" s="150"/>
      <c r="I34" s="150"/>
      <c r="J34" s="4"/>
      <c r="K34" s="150"/>
      <c r="L34" s="150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75">
      <c r="A35" s="103"/>
      <c r="B35" s="103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>
      <c r="A36" s="103"/>
      <c r="B36" s="103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s="140" customFormat="1" ht="12.75">
      <c r="A37" s="141" t="s">
        <v>92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</row>
    <row r="38" spans="1:35" s="140" customFormat="1" ht="12.75">
      <c r="A38" s="141" t="s">
        <v>93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</row>
    <row r="39" spans="1:12" s="140" customFormat="1" ht="12.75">
      <c r="A39" s="141" t="s">
        <v>94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1:12" s="140" customFormat="1" ht="12.75">
      <c r="A40" s="141" t="s">
        <v>95</v>
      </c>
      <c r="B40" s="141"/>
      <c r="C40" s="141"/>
      <c r="D40" s="141"/>
      <c r="E40" s="141"/>
      <c r="F40" s="141"/>
      <c r="G40" s="141"/>
      <c r="H40" s="141"/>
      <c r="I40" s="103"/>
      <c r="J40" s="103"/>
      <c r="K40" s="103"/>
      <c r="L40" s="103"/>
    </row>
    <row r="41" spans="1:12" s="140" customFormat="1" ht="12.75">
      <c r="A41" s="141" t="s">
        <v>96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</row>
    <row r="42" spans="1:12" s="140" customFormat="1" ht="12.75">
      <c r="A42" s="141" t="s">
        <v>97</v>
      </c>
      <c r="B42" s="141"/>
      <c r="C42" s="141"/>
      <c r="D42" s="141"/>
      <c r="E42" s="141"/>
      <c r="F42" s="141"/>
      <c r="G42" s="141"/>
      <c r="H42" s="141"/>
      <c r="I42" s="103"/>
      <c r="J42" s="103"/>
      <c r="K42" s="103"/>
      <c r="L42" s="103"/>
    </row>
    <row r="43" spans="1:12" s="140" customFormat="1" ht="12.75">
      <c r="A43" s="141" t="s">
        <v>98</v>
      </c>
      <c r="B43" s="141"/>
      <c r="C43" s="141"/>
      <c r="D43" s="141"/>
      <c r="E43" s="141"/>
      <c r="F43" s="141"/>
      <c r="G43" s="141"/>
      <c r="H43" s="141"/>
      <c r="I43" s="103"/>
      <c r="J43" s="103"/>
      <c r="K43" s="103"/>
      <c r="L43" s="103"/>
    </row>
    <row r="44" spans="1:12" s="140" customFormat="1" ht="12.75">
      <c r="A44" s="141"/>
      <c r="B44" s="141"/>
      <c r="C44" s="141"/>
      <c r="D44" s="141"/>
      <c r="E44" s="141"/>
      <c r="F44" s="141"/>
      <c r="G44" s="141"/>
      <c r="H44" s="141"/>
      <c r="I44" s="103"/>
      <c r="J44" s="103"/>
      <c r="K44" s="103"/>
      <c r="L44" s="103"/>
    </row>
    <row r="45" spans="1:12" s="140" customFormat="1" ht="12.75">
      <c r="A45" s="139"/>
      <c r="B45" s="141"/>
      <c r="C45" s="141"/>
      <c r="D45" s="141"/>
      <c r="E45" s="141"/>
      <c r="F45" s="141"/>
      <c r="G45" s="141"/>
      <c r="H45" s="141"/>
      <c r="I45" s="103"/>
      <c r="J45" s="103"/>
      <c r="K45" s="103"/>
      <c r="L45" s="103"/>
    </row>
    <row r="46" spans="1:12" ht="12.75">
      <c r="A46" s="141"/>
      <c r="B46" s="141"/>
      <c r="C46" s="141"/>
      <c r="D46" s="141"/>
      <c r="E46" s="141"/>
      <c r="F46" s="141"/>
      <c r="G46" s="141"/>
      <c r="H46" s="141"/>
      <c r="I46" s="103"/>
      <c r="J46" s="103"/>
      <c r="K46" s="103"/>
      <c r="L46" s="103"/>
    </row>
    <row r="47" spans="1:12" ht="12.75">
      <c r="A47" s="141"/>
      <c r="B47" s="141"/>
      <c r="C47" s="141"/>
      <c r="D47" s="141"/>
      <c r="E47" s="141"/>
      <c r="F47" s="141"/>
      <c r="G47" s="141"/>
      <c r="H47" s="141"/>
      <c r="I47" s="103"/>
      <c r="J47" s="103"/>
      <c r="K47" s="103"/>
      <c r="L47" s="103"/>
    </row>
    <row r="48" spans="1:12" ht="12.75">
      <c r="A48" s="141"/>
      <c r="B48" s="141"/>
      <c r="C48" s="141"/>
      <c r="D48" s="141"/>
      <c r="E48" s="141"/>
      <c r="F48" s="141"/>
      <c r="G48" s="141"/>
      <c r="H48" s="141"/>
      <c r="I48" s="103"/>
      <c r="J48" s="103"/>
      <c r="K48" s="103"/>
      <c r="L48" s="103"/>
    </row>
    <row r="49" spans="1:12" ht="12.75">
      <c r="A49" s="141"/>
      <c r="B49" s="141"/>
      <c r="C49" s="141"/>
      <c r="D49" s="141"/>
      <c r="E49" s="141"/>
      <c r="F49" s="141"/>
      <c r="G49" s="141"/>
      <c r="H49" s="141"/>
      <c r="I49" s="103"/>
      <c r="J49" s="103"/>
      <c r="K49" s="103"/>
      <c r="L49" s="103"/>
    </row>
    <row r="50" spans="1:12" ht="12.75">
      <c r="A50" s="141"/>
      <c r="B50" s="141"/>
      <c r="C50" s="141"/>
      <c r="D50" s="141"/>
      <c r="E50" s="141"/>
      <c r="F50" s="141"/>
      <c r="G50" s="141"/>
      <c r="H50" s="141"/>
      <c r="I50" s="103"/>
      <c r="J50" s="103"/>
      <c r="K50" s="103"/>
      <c r="L50" s="103"/>
    </row>
    <row r="51" spans="1:12" ht="12.75">
      <c r="A51" s="141"/>
      <c r="B51" s="141"/>
      <c r="C51" s="141"/>
      <c r="D51" s="141"/>
      <c r="E51" s="141"/>
      <c r="F51" s="141"/>
      <c r="G51" s="141"/>
      <c r="H51" s="141"/>
      <c r="I51" s="103"/>
      <c r="J51" s="103"/>
      <c r="K51" s="103"/>
      <c r="L51" s="103"/>
    </row>
    <row r="52" spans="1:12" ht="12.7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1:12" ht="12.7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</sheetData>
  <printOptions/>
  <pageMargins left="0.3937007874015748" right="0" top="0.7874015748031497" bottom="0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Osaka-Gakuin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Hajime Oniki</dc:creator>
  <cp:keywords/>
  <dc:description/>
  <cp:lastModifiedBy>Hajime Oniki</cp:lastModifiedBy>
  <cp:lastPrinted>1999-06-09T18:34:26Z</cp:lastPrinted>
  <dcterms:created xsi:type="dcterms:W3CDTF">1999-05-02T12:37:47Z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