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7476" windowHeight="5232" tabRatio="749" firstSheet="6" activeTab="9"/>
  </bookViews>
  <sheets>
    <sheet name="予測用パラメタ" sheetId="1" r:id="rId1"/>
    <sheet name="経済波及効果 " sheetId="2" r:id="rId2"/>
    <sheet name="予測１１．現行（ISDN）" sheetId="3" r:id="rId3"/>
    <sheet name="予測１２．IP-ISDN" sheetId="4" r:id="rId4"/>
    <sheet name="予測１３．DSL" sheetId="5" r:id="rId5"/>
    <sheet name="予測１４．ケーブルTV" sheetId="6" r:id="rId6"/>
    <sheet name="予測１５．光ファイバー" sheetId="7" r:id="rId7"/>
    <sheet name="予測１６．WLL" sheetId="8" r:id="rId8"/>
    <sheet name="予測１７．光空間" sheetId="9" r:id="rId9"/>
    <sheet name="予測１８．衛星" sheetId="10" r:id="rId10"/>
    <sheet name="予測データ（世帯）" sheetId="11" r:id="rId11"/>
    <sheet name="価格・加入者指数 " sheetId="12" r:id="rId12"/>
  </sheets>
  <externalReferences>
    <externalReference r:id="rId15"/>
  </externalReferences>
  <definedNames>
    <definedName name="_xlnm.Print_Titles" localSheetId="2">'予測１１．現行（ISDN）'!$A:$A</definedName>
    <definedName name="_xlnm.Print_Titles" localSheetId="3">'予測１２．IP-ISDN'!$A:$A</definedName>
    <definedName name="_xlnm.Print_Titles" localSheetId="4">'予測１３．DSL'!$A:$A</definedName>
    <definedName name="_xlnm.Print_Titles" localSheetId="5">'予測１４．ケーブルTV'!$A:$A</definedName>
    <definedName name="_xlnm.Print_Titles" localSheetId="6">'予測１５．光ファイバー'!$A:$A</definedName>
    <definedName name="_xlnm.Print_Titles" localSheetId="7">'予測１６．WLL'!$A:$A</definedName>
    <definedName name="_xlnm.Print_Titles" localSheetId="8">'予測１７．光空間'!$A:$A</definedName>
    <definedName name="_xlnm.Print_Titles" localSheetId="9">'予測１８．衛星'!$A:$A</definedName>
  </definedNames>
  <calcPr fullCalcOnLoad="1"/>
</workbook>
</file>

<file path=xl/sharedStrings.xml><?xml version="1.0" encoding="utf-8"?>
<sst xmlns="http://schemas.openxmlformats.org/spreadsheetml/2006/main" count="1954" uniqueCount="367">
  <si>
    <t>注</t>
  </si>
  <si>
    <t>千世帯</t>
  </si>
  <si>
    <t>価格指数</t>
  </si>
  <si>
    <t>加入世帯数</t>
  </si>
  <si>
    <t>%</t>
  </si>
  <si>
    <t>千世帯</t>
  </si>
  <si>
    <t>加入世帯数増</t>
  </si>
  <si>
    <t>項目</t>
  </si>
  <si>
    <t>初期生産</t>
  </si>
  <si>
    <t>大量生産</t>
  </si>
  <si>
    <t>1.0</t>
  </si>
  <si>
    <t>大量生産単価</t>
  </si>
  <si>
    <t>円／加入者</t>
  </si>
  <si>
    <t>減価償却率</t>
  </si>
  <si>
    <t>機器(6年半減)</t>
  </si>
  <si>
    <t>1.0/年</t>
  </si>
  <si>
    <t>円／世帯・月</t>
  </si>
  <si>
    <t>中間生産</t>
  </si>
  <si>
    <t>中間生産</t>
  </si>
  <si>
    <t>入力用セル（ここのデータが反映される）</t>
  </si>
  <si>
    <t>加入者機器単価</t>
  </si>
  <si>
    <t>投資単価(機器)</t>
  </si>
  <si>
    <t>Y</t>
  </si>
  <si>
    <t>I</t>
  </si>
  <si>
    <t>パラメタ</t>
  </si>
  <si>
    <t>単位</t>
  </si>
  <si>
    <t>共通</t>
  </si>
  <si>
    <t>普及価格=P*</t>
  </si>
  <si>
    <t>加入係数=S*</t>
  </si>
  <si>
    <t>回線等(12年半減)</t>
  </si>
  <si>
    <t>No.</t>
  </si>
  <si>
    <t>予測対象アクセス網</t>
  </si>
  <si>
    <t>サービス・パラメタ</t>
  </si>
  <si>
    <t>現行（ISDN）</t>
  </si>
  <si>
    <t>IP/ISDN</t>
  </si>
  <si>
    <t>DSL</t>
  </si>
  <si>
    <t>WLL</t>
  </si>
  <si>
    <t>光空間</t>
  </si>
  <si>
    <t>光ファイバー</t>
  </si>
  <si>
    <t>衛星</t>
  </si>
  <si>
    <t>インターネット</t>
  </si>
  <si>
    <t>項目</t>
  </si>
  <si>
    <t>単位</t>
  </si>
  <si>
    <t>世帯加入数</t>
  </si>
  <si>
    <t>加入者</t>
  </si>
  <si>
    <t>事業者</t>
  </si>
  <si>
    <t>サービス・パラメター</t>
  </si>
  <si>
    <t>普及価格=P*</t>
  </si>
  <si>
    <t>項目</t>
  </si>
  <si>
    <t>サービスへの加入世帯数・使用料</t>
  </si>
  <si>
    <t>機器購入費</t>
  </si>
  <si>
    <t>総支出</t>
  </si>
  <si>
    <t>投資</t>
  </si>
  <si>
    <t>資本ストック・減価償却</t>
  </si>
  <si>
    <t>人件費・経費</t>
  </si>
  <si>
    <t>経常収支</t>
  </si>
  <si>
    <t>加入係数=S*</t>
  </si>
  <si>
    <t>1.0</t>
  </si>
  <si>
    <t>単価</t>
  </si>
  <si>
    <t>機器</t>
  </si>
  <si>
    <t>資本ストック計</t>
  </si>
  <si>
    <t>減価償却計</t>
  </si>
  <si>
    <t>固定分</t>
  </si>
  <si>
    <t>比例分単価</t>
  </si>
  <si>
    <t>計</t>
  </si>
  <si>
    <t>収入計</t>
  </si>
  <si>
    <t>費用計</t>
  </si>
  <si>
    <t>利益</t>
  </si>
  <si>
    <t>減価償却率</t>
  </si>
  <si>
    <t>機器(6年半減)</t>
  </si>
  <si>
    <t>1.0/年</t>
  </si>
  <si>
    <t>価格</t>
  </si>
  <si>
    <t>加入世帯</t>
  </si>
  <si>
    <t>使用料</t>
  </si>
  <si>
    <t>加入者当たり単価</t>
  </si>
  <si>
    <t>計</t>
  </si>
  <si>
    <t>機器</t>
  </si>
  <si>
    <t>新加入者当</t>
  </si>
  <si>
    <t>減価償却</t>
  </si>
  <si>
    <t>資本ストック</t>
  </si>
  <si>
    <t>減価償却</t>
  </si>
  <si>
    <t>価格</t>
  </si>
  <si>
    <t>使用料計</t>
  </si>
  <si>
    <t>使用料計増</t>
  </si>
  <si>
    <t>逓減分指数</t>
  </si>
  <si>
    <t>逓減分</t>
  </si>
  <si>
    <t>逓減分指数</t>
  </si>
  <si>
    <t>人件費・経費単価</t>
  </si>
  <si>
    <t>固定分＝L1</t>
  </si>
  <si>
    <t>百万円/年</t>
  </si>
  <si>
    <t>単位</t>
  </si>
  <si>
    <t>千世帯／年</t>
  </si>
  <si>
    <t>百万円/年</t>
  </si>
  <si>
    <t>1.0</t>
  </si>
  <si>
    <t>円/世帯</t>
  </si>
  <si>
    <t>百万円/年</t>
  </si>
  <si>
    <t>円/加入者</t>
  </si>
  <si>
    <t>1.0</t>
  </si>
  <si>
    <t>円／年</t>
  </si>
  <si>
    <t>百万円/年</t>
  </si>
  <si>
    <t>千円/年・加入者</t>
  </si>
  <si>
    <t>百万円/年</t>
  </si>
  <si>
    <t>百万円/年</t>
  </si>
  <si>
    <t>比例分＝L2</t>
  </si>
  <si>
    <t>千円/年・加入者</t>
  </si>
  <si>
    <t>加入者機器単価</t>
  </si>
  <si>
    <t>初期生産</t>
  </si>
  <si>
    <t>I</t>
  </si>
  <si>
    <t>Y</t>
  </si>
  <si>
    <t>円／加入者</t>
  </si>
  <si>
    <t>投資単価(機器)</t>
  </si>
  <si>
    <t>初期生産</t>
  </si>
  <si>
    <t>中間生産</t>
  </si>
  <si>
    <t>Y</t>
  </si>
  <si>
    <t>投資単価(回線)</t>
  </si>
  <si>
    <t>共通</t>
  </si>
  <si>
    <t>大量生産</t>
  </si>
  <si>
    <t>加入者機器単価の指定</t>
  </si>
  <si>
    <t>投資単価の指定(機器)</t>
  </si>
  <si>
    <t>減価償却率</t>
  </si>
  <si>
    <t>人件費・経費単価の指定</t>
  </si>
  <si>
    <t>注</t>
  </si>
  <si>
    <t>普及価格=P*=</t>
  </si>
  <si>
    <t>A1*EXP(-A2*Y)+A3</t>
  </si>
  <si>
    <t>固定分＝L1</t>
  </si>
  <si>
    <t>加入係数=S*=</t>
  </si>
  <si>
    <t>生産高(Y)</t>
  </si>
  <si>
    <t>指数値(I)</t>
  </si>
  <si>
    <t>回線等(12年半減)</t>
  </si>
  <si>
    <t>1.0/年</t>
  </si>
  <si>
    <t>比例分＝L2</t>
  </si>
  <si>
    <t>1172</t>
  </si>
  <si>
    <t>初期生産</t>
  </si>
  <si>
    <t>0</t>
  </si>
  <si>
    <t>=A1+A3</t>
  </si>
  <si>
    <t>無限大</t>
  </si>
  <si>
    <t>=A3</t>
  </si>
  <si>
    <t>大量生産</t>
  </si>
  <si>
    <t>中間生産</t>
  </si>
  <si>
    <t>中間生産</t>
  </si>
  <si>
    <t>パラメタ：</t>
  </si>
  <si>
    <t>A1=</t>
  </si>
  <si>
    <t>A2=</t>
  </si>
  <si>
    <t>A3=</t>
  </si>
  <si>
    <t>大量生産単価</t>
  </si>
  <si>
    <t>投資単価の指定(回線)</t>
  </si>
  <si>
    <t>逓減分指数：</t>
  </si>
  <si>
    <t>千個・セット</t>
  </si>
  <si>
    <t>千個・セット</t>
  </si>
  <si>
    <t>I</t>
  </si>
  <si>
    <t>1.0</t>
  </si>
  <si>
    <t>大量生産単価</t>
  </si>
  <si>
    <t>千個・セット</t>
  </si>
  <si>
    <t>無限大</t>
  </si>
  <si>
    <t>千円/年・加入者</t>
  </si>
  <si>
    <t>投資単価(回線)</t>
  </si>
  <si>
    <t>中間生産</t>
  </si>
  <si>
    <t>投資単価の指定(回線)</t>
  </si>
  <si>
    <t>投資単価(回線等)</t>
  </si>
  <si>
    <t>入力用セル（ここのデータが反映される）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</si>
  <si>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</si>
  <si>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</si>
  <si>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</si>
  <si>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</si>
  <si>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</si>
  <si>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</si>
  <si>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</si>
  <si>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</si>
  <si>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</si>
  <si>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</si>
  <si>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</si>
  <si>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</si>
  <si>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</si>
  <si>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逓減分指数：</t>
  </si>
  <si>
    <t>大量生産</t>
  </si>
  <si>
    <t>大量生産単価</t>
  </si>
  <si>
    <t>中間生産</t>
  </si>
  <si>
    <t>価格ケースNo. 2（政策価格）</t>
  </si>
  <si>
    <t>価格ケースNo. 2（政策価格）</t>
  </si>
  <si>
    <t>ケーブルTV</t>
  </si>
  <si>
    <t>パラメタ</t>
  </si>
  <si>
    <t>円／世帯・月</t>
  </si>
  <si>
    <t>減価償却率</t>
  </si>
  <si>
    <t>機器(6年半減)</t>
  </si>
  <si>
    <t>百万円/年</t>
  </si>
  <si>
    <t>加入者機器単価の指定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</si>
  <si>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</si>
  <si>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</si>
  <si>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</si>
  <si>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</si>
  <si>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</si>
  <si>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</si>
  <si>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</si>
  <si>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</si>
  <si>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</si>
  <si>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</si>
  <si>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</si>
  <si>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</si>
  <si>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</si>
  <si>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逓減分指数：</t>
  </si>
  <si>
    <t>大量生産</t>
  </si>
  <si>
    <t>大量生産単価</t>
  </si>
  <si>
    <t>中間生産</t>
  </si>
  <si>
    <t>入力用セル（ここのデータが反映される）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</si>
  <si>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</si>
  <si>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</si>
  <si>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</si>
  <si>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</si>
  <si>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</si>
  <si>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</si>
  <si>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</si>
  <si>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</si>
  <si>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</si>
  <si>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</si>
  <si>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</si>
  <si>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</si>
  <si>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</si>
  <si>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逓減分指数：</t>
  </si>
  <si>
    <t>大量生産</t>
  </si>
  <si>
    <t>大量生産単価</t>
  </si>
  <si>
    <t>中間生産</t>
  </si>
  <si>
    <t>入力用セル（ここのデータが反映される）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</si>
  <si>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</si>
  <si>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</si>
  <si>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</si>
  <si>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</si>
  <si>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</si>
  <si>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</si>
  <si>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</si>
  <si>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</si>
  <si>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</si>
  <si>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</si>
  <si>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</si>
  <si>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</si>
  <si>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</si>
  <si>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逓減分指数：</t>
  </si>
  <si>
    <t>大量生産</t>
  </si>
  <si>
    <t>大量生産単価</t>
  </si>
  <si>
    <t>中間生産</t>
  </si>
  <si>
    <t>サービスへの加入世帯数・使用料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</si>
  <si>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</si>
  <si>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</si>
  <si>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</si>
  <si>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</si>
  <si>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</si>
  <si>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</si>
  <si>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</si>
  <si>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</si>
  <si>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</si>
  <si>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</si>
  <si>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</si>
  <si>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円／世帯・月</t>
  </si>
  <si>
    <t>逓減分指数：</t>
  </si>
  <si>
    <t>大量生産</t>
  </si>
  <si>
    <t>大量生産単価</t>
  </si>
  <si>
    <t>中間生産</t>
  </si>
  <si>
    <t>入力用セル（ここのデータが反映される）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</si>
  <si>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</si>
  <si>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</si>
  <si>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</si>
  <si>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</si>
  <si>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</si>
  <si>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</si>
  <si>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</si>
  <si>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</si>
  <si>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</si>
  <si>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</si>
  <si>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</si>
  <si>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</si>
  <si>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</si>
  <si>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逓減分指数：</t>
  </si>
  <si>
    <t>大量生産</t>
  </si>
  <si>
    <t>大量生産単価</t>
  </si>
  <si>
    <t>中間生産</t>
  </si>
  <si>
    <t>入力用セル（ここのデータが反映される）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</si>
  <si>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</si>
  <si>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</si>
  <si>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</si>
  <si>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</si>
  <si>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</si>
  <si>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</si>
  <si>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</si>
  <si>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</si>
  <si>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</si>
  <si>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加入世帯数増</t>
  </si>
  <si>
    <t>使用料計増</t>
  </si>
  <si>
    <t>円/世帯・月</t>
  </si>
  <si>
    <t>百万円/年</t>
  </si>
  <si>
    <t>中間生産</t>
  </si>
  <si>
    <t>中間生産</t>
  </si>
  <si>
    <t>サービス・パラメター</t>
  </si>
  <si>
    <t>人件費・経費単価の指定</t>
  </si>
  <si>
    <t>円／世帯・月</t>
  </si>
  <si>
    <t>逓減分指数：</t>
  </si>
  <si>
    <t>大量生産</t>
  </si>
  <si>
    <t>大量生産単価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</si>
  <si>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</si>
  <si>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</si>
  <si>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</si>
  <si>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</si>
  <si>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</si>
  <si>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</si>
  <si>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</si>
  <si>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</si>
  <si>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</si>
  <si>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</si>
  <si>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</si>
  <si>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</si>
  <si>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</si>
  <si>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逓減分指数：</t>
  </si>
  <si>
    <t>大量生産</t>
  </si>
  <si>
    <t>大量生産単価</t>
  </si>
  <si>
    <t>中間生産</t>
  </si>
  <si>
    <t>機器購入費</t>
  </si>
  <si>
    <t>百万円/年</t>
  </si>
  <si>
    <t>現行（ISDN）</t>
  </si>
  <si>
    <t>IP/ISDN</t>
  </si>
  <si>
    <t>DSL</t>
  </si>
  <si>
    <t>ケーブルTV</t>
  </si>
  <si>
    <t>光ファイバー</t>
  </si>
  <si>
    <t>WLL</t>
  </si>
  <si>
    <t>光空間</t>
  </si>
  <si>
    <t>衛星</t>
  </si>
  <si>
    <t>投資額</t>
  </si>
  <si>
    <t>（全額）</t>
  </si>
  <si>
    <t>（国内自給分）</t>
  </si>
  <si>
    <t xml:space="preserve">有線通信機器          </t>
  </si>
  <si>
    <t xml:space="preserve">無線通信機器          </t>
  </si>
  <si>
    <t xml:space="preserve">他の通信機器部分品    </t>
  </si>
  <si>
    <t xml:space="preserve">通信ケーブル　　　　  </t>
  </si>
  <si>
    <t xml:space="preserve">通信機械器具賃貸業    </t>
  </si>
  <si>
    <t xml:space="preserve">電気通信施設建設      </t>
  </si>
  <si>
    <t>新アクセス・サービス予測概要（２００５年）</t>
  </si>
  <si>
    <t>２００５年経済波及効果</t>
  </si>
  <si>
    <t>No.</t>
  </si>
  <si>
    <t>加入者</t>
  </si>
  <si>
    <t>事業者</t>
  </si>
  <si>
    <t>生産誘発額</t>
  </si>
  <si>
    <t>付加価値誘発額</t>
  </si>
  <si>
    <t>投資額</t>
  </si>
  <si>
    <t>人件費・経費</t>
  </si>
  <si>
    <t>予測対象アクセス網</t>
  </si>
  <si>
    <t>使用料計</t>
  </si>
  <si>
    <t>機器</t>
  </si>
  <si>
    <t>回線等</t>
  </si>
  <si>
    <t>収入計</t>
  </si>
  <si>
    <t>累積利益</t>
  </si>
  <si>
    <t>単位</t>
  </si>
  <si>
    <t>現行（ISDN）</t>
  </si>
  <si>
    <r>
      <t>２００５年波及効果分析表（D</t>
    </r>
    <r>
      <rPr>
        <sz val="11"/>
        <rFont val="ＭＳ Ｐゴシック"/>
        <family val="3"/>
      </rPr>
      <t>O RESEARCH</t>
    </r>
    <r>
      <rPr>
        <sz val="11"/>
        <rFont val="ＭＳ Ｐゴシック"/>
        <family val="3"/>
      </rPr>
      <t>提供）</t>
    </r>
  </si>
  <si>
    <t>データ</t>
  </si>
  <si>
    <t>生産波及効果分析結果</t>
  </si>
  <si>
    <t>生産誘発額</t>
  </si>
  <si>
    <t>付加価値誘発額</t>
  </si>
  <si>
    <t>初期分調整係数</t>
  </si>
  <si>
    <t>初期加入</t>
  </si>
  <si>
    <t>中間加入</t>
  </si>
  <si>
    <t>初期分</t>
  </si>
  <si>
    <t>Ｌ</t>
  </si>
  <si>
    <t>千人</t>
  </si>
  <si>
    <t>1,11</t>
  </si>
  <si>
    <t>2,12</t>
  </si>
  <si>
    <t>4,14</t>
  </si>
  <si>
    <t>5,15</t>
  </si>
  <si>
    <t>6,16</t>
  </si>
  <si>
    <t>7,17</t>
  </si>
  <si>
    <t>8,18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</si>
</sst>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.0_ "/>
    <numFmt numFmtId="179" formatCode="0.0%"/>
    <numFmt numFmtId="180" formatCode="0.0"/>
    <numFmt numFmtId="181" formatCode="#,##0.0_ "/>
    <numFmt numFmtId="182" formatCode="0.0_);[Red]\(0.0\)"/>
    <numFmt numFmtId="183" formatCode="0.00_ "/>
    <numFmt numFmtId="184" formatCode="0_ "/>
    <numFmt numFmtId="185" formatCode="#,##0_);[Red]\(#,##0\)"/>
    <numFmt numFmtId="186" formatCode="#,##0.0_);[Red]\(#,##0.0\)"/>
    <numFmt numFmtId="187" formatCode="0.00_);[Red]\(0.00\)"/>
    <numFmt numFmtId="188" formatCode="0_);\(0\)"/>
    <numFmt numFmtId="189" formatCode="0.000_ "/>
    <numFmt numFmtId="190" formatCode="#,##0.000_ "/>
    <numFmt numFmtId="191" formatCode="#,##0.0000000000000_ "/>
    <numFmt numFmtId="192" formatCode="#,##0.00_ "/>
    <numFmt numFmtId="193" formatCode="#,##0.0;&quot;▲ &quot;#,##0.0"/>
    <numFmt numFmtId="194" formatCode="#,##0.0;[Red]\-#,##0.0"/>
    <numFmt numFmtId="195" formatCode="#,##0.00_);[Red]\(#,##0.00\)"/>
    <numFmt numFmtId="196" formatCode="#,##0.000_);[Red]\(#,##0.000\)"/>
    <numFmt numFmtId="197" formatCode="#,##0.0000_);[Red]\(#,##0.0000\)"/>
    <numFmt numFmtId="198" formatCode="#,##0.0000_ "/>
    <numFmt numFmtId="199" formatCode="#,##0.00000_ "/>
    <numFmt numFmtId="200" formatCode="[&lt;=999]000;000\-00"/>
    <numFmt numFmtId="201" formatCode="0.000"/>
    <numFmt numFmtId="202" formatCode="0.0000"/>
    <numFmt numFmtId="203" formatCode="#,##0.00_ ;[Red]\-#,##0.00\ "/>
    <numFmt numFmtId="204" formatCode="0.000_);[Red]\(0.000\)"/>
    <numFmt numFmtId="205" formatCode="0.00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7.75"/>
      <name val="ＭＳ Ｐゴシック"/>
      <family val="3"/>
    </font>
    <font>
      <sz val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10.25"/>
      <name val="ＭＳ Ｐゴシック"/>
      <family val="3"/>
    </font>
    <font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n"/>
      <bottom style="thin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ck"/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3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183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76" fontId="0" fillId="0" borderId="3" xfId="0" applyNumberFormat="1" applyBorder="1" applyAlignment="1">
      <alignment/>
    </xf>
    <xf numFmtId="184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6" fontId="0" fillId="0" borderId="5" xfId="0" applyNumberFormat="1" applyBorder="1" applyAlignment="1">
      <alignment/>
    </xf>
    <xf numFmtId="49" fontId="0" fillId="0" borderId="4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 vertical="top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184" fontId="0" fillId="0" borderId="8" xfId="0" applyNumberFormat="1" applyBorder="1" applyAlignment="1">
      <alignment/>
    </xf>
    <xf numFmtId="184" fontId="0" fillId="0" borderId="9" xfId="0" applyNumberFormat="1" applyBorder="1" applyAlignment="1">
      <alignment/>
    </xf>
    <xf numFmtId="184" fontId="0" fillId="0" borderId="4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vertical="top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/>
    </xf>
    <xf numFmtId="184" fontId="0" fillId="0" borderId="10" xfId="0" applyNumberFormat="1" applyBorder="1" applyAlignment="1">
      <alignment/>
    </xf>
    <xf numFmtId="181" fontId="0" fillId="0" borderId="5" xfId="0" applyNumberFormat="1" applyBorder="1" applyAlignment="1">
      <alignment/>
    </xf>
    <xf numFmtId="189" fontId="0" fillId="0" borderId="7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49" fontId="0" fillId="0" borderId="8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5" xfId="0" applyNumberFormat="1" applyBorder="1" applyAlignment="1">
      <alignment horizontal="right"/>
    </xf>
    <xf numFmtId="184" fontId="0" fillId="0" borderId="14" xfId="0" applyNumberFormat="1" applyBorder="1" applyAlignment="1">
      <alignment/>
    </xf>
    <xf numFmtId="184" fontId="0" fillId="0" borderId="6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0" fillId="0" borderId="14" xfId="0" applyNumberFormat="1" applyBorder="1" applyAlignment="1">
      <alignment/>
    </xf>
    <xf numFmtId="185" fontId="0" fillId="0" borderId="20" xfId="0" applyNumberFormat="1" applyBorder="1" applyAlignment="1">
      <alignment horizontal="right"/>
    </xf>
    <xf numFmtId="185" fontId="0" fillId="0" borderId="14" xfId="0" applyNumberFormat="1" applyBorder="1" applyAlignment="1">
      <alignment/>
    </xf>
    <xf numFmtId="185" fontId="0" fillId="0" borderId="8" xfId="0" applyNumberFormat="1" applyBorder="1" applyAlignment="1">
      <alignment/>
    </xf>
    <xf numFmtId="185" fontId="0" fillId="0" borderId="10" xfId="0" applyNumberFormat="1" applyBorder="1" applyAlignment="1">
      <alignment horizontal="right"/>
    </xf>
    <xf numFmtId="185" fontId="0" fillId="0" borderId="11" xfId="0" applyNumberFormat="1" applyBorder="1" applyAlignment="1">
      <alignment/>
    </xf>
    <xf numFmtId="185" fontId="0" fillId="0" borderId="11" xfId="0" applyNumberFormat="1" applyBorder="1" applyAlignment="1">
      <alignment/>
    </xf>
    <xf numFmtId="192" fontId="0" fillId="0" borderId="7" xfId="0" applyNumberFormat="1" applyBorder="1" applyAlignment="1">
      <alignment/>
    </xf>
    <xf numFmtId="184" fontId="0" fillId="0" borderId="7" xfId="0" applyNumberFormat="1" applyBorder="1" applyAlignment="1">
      <alignment horizontal="right"/>
    </xf>
    <xf numFmtId="49" fontId="0" fillId="0" borderId="9" xfId="0" applyNumberFormat="1" applyBorder="1" applyAlignment="1">
      <alignment/>
    </xf>
    <xf numFmtId="49" fontId="0" fillId="0" borderId="13" xfId="0" applyNumberFormat="1" applyBorder="1" applyAlignment="1">
      <alignment/>
    </xf>
    <xf numFmtId="197" fontId="0" fillId="0" borderId="20" xfId="0" applyNumberFormat="1" applyBorder="1" applyAlignment="1">
      <alignment horizontal="right"/>
    </xf>
    <xf numFmtId="197" fontId="0" fillId="0" borderId="7" xfId="0" applyNumberFormat="1" applyBorder="1" applyAlignment="1">
      <alignment horizontal="right"/>
    </xf>
    <xf numFmtId="197" fontId="0" fillId="0" borderId="14" xfId="0" applyNumberFormat="1" applyBorder="1" applyAlignment="1">
      <alignment/>
    </xf>
    <xf numFmtId="197" fontId="0" fillId="0" borderId="8" xfId="0" applyNumberFormat="1" applyBorder="1" applyAlignment="1">
      <alignment/>
    </xf>
    <xf numFmtId="197" fontId="0" fillId="0" borderId="0" xfId="0" applyNumberFormat="1" applyBorder="1" applyAlignment="1">
      <alignment/>
    </xf>
    <xf numFmtId="184" fontId="0" fillId="0" borderId="5" xfId="0" applyNumberFormat="1" applyBorder="1" applyAlignment="1">
      <alignment/>
    </xf>
    <xf numFmtId="184" fontId="0" fillId="0" borderId="0" xfId="0" applyNumberFormat="1" applyBorder="1" applyAlignment="1">
      <alignment horizontal="right" vertical="top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4" xfId="0" applyBorder="1" applyAlignment="1">
      <alignment/>
    </xf>
    <xf numFmtId="0" fontId="0" fillId="0" borderId="8" xfId="0" applyBorder="1" applyAlignment="1">
      <alignment vertical="top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2" borderId="13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49" fontId="0" fillId="2" borderId="13" xfId="0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0" fillId="3" borderId="12" xfId="0" applyNumberFormat="1" applyFill="1" applyBorder="1" applyAlignment="1">
      <alignment/>
    </xf>
    <xf numFmtId="0" fontId="0" fillId="3" borderId="9" xfId="0" applyFill="1" applyBorder="1" applyAlignment="1">
      <alignment/>
    </xf>
    <xf numFmtId="49" fontId="0" fillId="3" borderId="8" xfId="0" applyNumberFormat="1" applyFill="1" applyBorder="1" applyAlignment="1">
      <alignment/>
    </xf>
    <xf numFmtId="49" fontId="0" fillId="3" borderId="9" xfId="0" applyNumberFormat="1" applyFill="1" applyBorder="1" applyAlignment="1">
      <alignment/>
    </xf>
    <xf numFmtId="49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 horizontal="left"/>
    </xf>
    <xf numFmtId="198" fontId="0" fillId="0" borderId="21" xfId="0" applyNumberFormat="1" applyBorder="1" applyAlignment="1">
      <alignment horizontal="right"/>
    </xf>
    <xf numFmtId="198" fontId="0" fillId="0" borderId="22" xfId="0" applyNumberFormat="1" applyBorder="1" applyAlignment="1">
      <alignment horizontal="right"/>
    </xf>
    <xf numFmtId="0" fontId="0" fillId="0" borderId="11" xfId="0" applyBorder="1" applyAlignment="1">
      <alignment/>
    </xf>
    <xf numFmtId="184" fontId="0" fillId="0" borderId="15" xfId="0" applyNumberFormat="1" applyBorder="1" applyAlignment="1">
      <alignment horizontal="right"/>
    </xf>
    <xf numFmtId="184" fontId="0" fillId="0" borderId="16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0" fontId="0" fillId="0" borderId="6" xfId="0" applyBorder="1" applyAlignment="1">
      <alignment vertical="top"/>
    </xf>
    <xf numFmtId="0" fontId="0" fillId="0" borderId="23" xfId="0" applyBorder="1" applyAlignment="1">
      <alignment horizontal="left" wrapText="1"/>
    </xf>
    <xf numFmtId="49" fontId="0" fillId="0" borderId="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/>
    </xf>
    <xf numFmtId="0" fontId="0" fillId="2" borderId="7" xfId="0" applyFill="1" applyBorder="1" applyAlignment="1">
      <alignment vertical="top"/>
    </xf>
    <xf numFmtId="0" fontId="0" fillId="4" borderId="12" xfId="0" applyFill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85" fontId="0" fillId="0" borderId="24" xfId="0" applyNumberFormat="1" applyBorder="1" applyAlignment="1">
      <alignment horizontal="right"/>
    </xf>
    <xf numFmtId="197" fontId="0" fillId="0" borderId="8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49" fontId="0" fillId="0" borderId="33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34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right"/>
    </xf>
    <xf numFmtId="185" fontId="0" fillId="0" borderId="4" xfId="0" applyNumberFormat="1" applyBorder="1" applyAlignment="1">
      <alignment horizontal="right"/>
    </xf>
    <xf numFmtId="185" fontId="0" fillId="0" borderId="22" xfId="0" applyNumberFormat="1" applyBorder="1" applyAlignment="1">
      <alignment horizontal="right"/>
    </xf>
    <xf numFmtId="185" fontId="0" fillId="0" borderId="12" xfId="0" applyNumberFormat="1" applyBorder="1" applyAlignment="1">
      <alignment horizontal="right"/>
    </xf>
    <xf numFmtId="185" fontId="0" fillId="0" borderId="37" xfId="0" applyNumberFormat="1" applyBorder="1" applyAlignment="1">
      <alignment horizontal="righ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41" xfId="0" applyNumberFormat="1" applyBorder="1" applyAlignment="1">
      <alignment horizontal="left"/>
    </xf>
    <xf numFmtId="49" fontId="0" fillId="0" borderId="42" xfId="0" applyNumberForma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3" xfId="0" applyBorder="1" applyAlignment="1">
      <alignment horizontal="left"/>
    </xf>
    <xf numFmtId="49" fontId="0" fillId="0" borderId="43" xfId="0" applyNumberFormat="1" applyBorder="1" applyAlignment="1">
      <alignment horizontal="left"/>
    </xf>
    <xf numFmtId="0" fontId="0" fillId="0" borderId="42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0" fillId="0" borderId="31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49" fontId="0" fillId="0" borderId="44" xfId="0" applyNumberFormat="1" applyBorder="1" applyAlignment="1">
      <alignment horizontal="left" wrapText="1"/>
    </xf>
    <xf numFmtId="201" fontId="0" fillId="0" borderId="20" xfId="0" applyNumberFormat="1" applyBorder="1" applyAlignment="1">
      <alignment horizontal="right"/>
    </xf>
    <xf numFmtId="202" fontId="0" fillId="0" borderId="20" xfId="0" applyNumberFormat="1" applyBorder="1" applyAlignment="1">
      <alignment horizontal="right"/>
    </xf>
    <xf numFmtId="38" fontId="0" fillId="0" borderId="37" xfId="16" applyBorder="1" applyAlignment="1">
      <alignment horizontal="right"/>
    </xf>
    <xf numFmtId="0" fontId="0" fillId="0" borderId="23" xfId="0" applyBorder="1" applyAlignment="1">
      <alignment horizontal="center" wrapText="1"/>
    </xf>
    <xf numFmtId="0" fontId="0" fillId="0" borderId="32" xfId="0" applyBorder="1" applyAlignment="1">
      <alignment horizontal="left" wrapText="1"/>
    </xf>
    <xf numFmtId="0" fontId="0" fillId="0" borderId="30" xfId="0" applyBorder="1" applyAlignment="1">
      <alignment horizontal="center" wrapText="1"/>
    </xf>
    <xf numFmtId="38" fontId="0" fillId="0" borderId="20" xfId="16" applyBorder="1" applyAlignment="1">
      <alignment horizontal="right"/>
    </xf>
    <xf numFmtId="38" fontId="0" fillId="0" borderId="7" xfId="16" applyBorder="1" applyAlignment="1">
      <alignment/>
    </xf>
    <xf numFmtId="40" fontId="0" fillId="0" borderId="5" xfId="16" applyNumberFormat="1" applyBorder="1" applyAlignment="1">
      <alignment/>
    </xf>
    <xf numFmtId="2" fontId="0" fillId="0" borderId="12" xfId="0" applyNumberFormat="1" applyBorder="1" applyAlignment="1">
      <alignment horizontal="right"/>
    </xf>
    <xf numFmtId="185" fontId="0" fillId="0" borderId="47" xfId="0" applyNumberFormat="1" applyBorder="1" applyAlignment="1">
      <alignment horizontal="right"/>
    </xf>
    <xf numFmtId="197" fontId="0" fillId="0" borderId="48" xfId="0" applyNumberFormat="1" applyBorder="1" applyAlignment="1">
      <alignment horizontal="right"/>
    </xf>
    <xf numFmtId="185" fontId="0" fillId="0" borderId="21" xfId="0" applyNumberFormat="1" applyBorder="1" applyAlignment="1">
      <alignment horizontal="right"/>
    </xf>
    <xf numFmtId="195" fontId="0" fillId="0" borderId="4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wrapText="1"/>
    </xf>
    <xf numFmtId="176" fontId="0" fillId="0" borderId="14" xfId="0" applyNumberFormat="1" applyBorder="1" applyAlignment="1">
      <alignment horizontal="right"/>
    </xf>
    <xf numFmtId="176" fontId="0" fillId="0" borderId="49" xfId="0" applyNumberFormat="1" applyBorder="1" applyAlignment="1">
      <alignment horizontal="right"/>
    </xf>
    <xf numFmtId="0" fontId="0" fillId="0" borderId="8" xfId="0" applyFont="1" applyBorder="1" applyAlignment="1">
      <alignment horizontal="center" wrapText="1"/>
    </xf>
    <xf numFmtId="176" fontId="0" fillId="0" borderId="8" xfId="0" applyNumberFormat="1" applyBorder="1" applyAlignment="1">
      <alignment horizontal="right"/>
    </xf>
    <xf numFmtId="176" fontId="0" fillId="0" borderId="50" xfId="0" applyNumberFormat="1" applyBorder="1" applyAlignment="1">
      <alignment horizontal="right"/>
    </xf>
    <xf numFmtId="176" fontId="0" fillId="0" borderId="8" xfId="16" applyNumberFormat="1" applyFont="1" applyBorder="1" applyAlignment="1">
      <alignment horizontal="right"/>
    </xf>
    <xf numFmtId="176" fontId="0" fillId="0" borderId="50" xfId="16" applyNumberFormat="1" applyFont="1" applyBorder="1" applyAlignment="1">
      <alignment horizontal="right"/>
    </xf>
    <xf numFmtId="0" fontId="0" fillId="0" borderId="51" xfId="0" applyFont="1" applyBorder="1" applyAlignment="1">
      <alignment horizontal="center" wrapText="1"/>
    </xf>
    <xf numFmtId="176" fontId="0" fillId="0" borderId="51" xfId="16" applyNumberFormat="1" applyFont="1" applyBorder="1" applyAlignment="1">
      <alignment horizontal="right"/>
    </xf>
    <xf numFmtId="176" fontId="0" fillId="0" borderId="52" xfId="16" applyNumberFormat="1" applyFont="1" applyBorder="1" applyAlignment="1">
      <alignment horizontal="right"/>
    </xf>
    <xf numFmtId="189" fontId="0" fillId="0" borderId="8" xfId="0" applyNumberFormat="1" applyFont="1" applyBorder="1" applyAlignment="1">
      <alignment/>
    </xf>
    <xf numFmtId="189" fontId="0" fillId="0" borderId="53" xfId="0" applyNumberFormat="1" applyFont="1" applyBorder="1" applyAlignment="1">
      <alignment/>
    </xf>
    <xf numFmtId="189" fontId="0" fillId="0" borderId="4" xfId="0" applyNumberFormat="1" applyFont="1" applyBorder="1" applyAlignment="1">
      <alignment/>
    </xf>
    <xf numFmtId="189" fontId="0" fillId="0" borderId="50" xfId="0" applyNumberFormat="1" applyFont="1" applyBorder="1" applyAlignment="1">
      <alignment/>
    </xf>
    <xf numFmtId="189" fontId="0" fillId="0" borderId="51" xfId="0" applyNumberFormat="1" applyFont="1" applyBorder="1" applyAlignment="1">
      <alignment/>
    </xf>
    <xf numFmtId="189" fontId="0" fillId="0" borderId="54" xfId="0" applyNumberFormat="1" applyFont="1" applyBorder="1" applyAlignment="1">
      <alignment/>
    </xf>
    <xf numFmtId="189" fontId="0" fillId="0" borderId="55" xfId="0" applyNumberFormat="1" applyFont="1" applyBorder="1" applyAlignment="1">
      <alignment/>
    </xf>
    <xf numFmtId="189" fontId="0" fillId="0" borderId="52" xfId="0" applyNumberFormat="1" applyFon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50" xfId="0" applyNumberFormat="1" applyBorder="1" applyAlignment="1">
      <alignment/>
    </xf>
    <xf numFmtId="176" fontId="0" fillId="0" borderId="57" xfId="0" applyNumberFormat="1" applyBorder="1" applyAlignment="1">
      <alignment/>
    </xf>
    <xf numFmtId="176" fontId="0" fillId="0" borderId="52" xfId="0" applyNumberForma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/>
    </xf>
    <xf numFmtId="49" fontId="0" fillId="5" borderId="8" xfId="0" applyNumberFormat="1" applyFont="1" applyFill="1" applyBorder="1" applyAlignment="1">
      <alignment horizontal="center" vertical="center"/>
    </xf>
    <xf numFmtId="0" fontId="0" fillId="5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5" borderId="51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60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198" fontId="0" fillId="0" borderId="12" xfId="0" applyNumberFormat="1" applyBorder="1" applyAlignment="1">
      <alignment horizontal="right"/>
    </xf>
    <xf numFmtId="201" fontId="0" fillId="0" borderId="64" xfId="0" applyNumberFormat="1" applyBorder="1" applyAlignment="1">
      <alignment horizontal="right"/>
    </xf>
    <xf numFmtId="197" fontId="0" fillId="0" borderId="65" xfId="0" applyNumberFormat="1" applyBorder="1" applyAlignment="1">
      <alignment horizontal="right"/>
    </xf>
    <xf numFmtId="183" fontId="0" fillId="0" borderId="8" xfId="0" applyNumberFormat="1" applyBorder="1" applyAlignment="1">
      <alignment/>
    </xf>
    <xf numFmtId="183" fontId="0" fillId="0" borderId="8" xfId="0" applyNumberFormat="1" applyBorder="1" applyAlignment="1">
      <alignment horizontal="right"/>
    </xf>
    <xf numFmtId="185" fontId="0" fillId="0" borderId="8" xfId="0" applyNumberFormat="1" applyBorder="1" applyAlignment="1">
      <alignment horizontal="right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67" xfId="0" applyBorder="1" applyAlignment="1">
      <alignment horizontal="right"/>
    </xf>
    <xf numFmtId="38" fontId="0" fillId="0" borderId="2" xfId="16" applyBorder="1" applyAlignment="1">
      <alignment horizontal="right"/>
    </xf>
    <xf numFmtId="2" fontId="0" fillId="0" borderId="1" xfId="0" applyNumberFormat="1" applyBorder="1" applyAlignment="1">
      <alignment horizontal="right"/>
    </xf>
    <xf numFmtId="198" fontId="0" fillId="0" borderId="68" xfId="0" applyNumberFormat="1" applyBorder="1" applyAlignment="1">
      <alignment horizontal="right"/>
    </xf>
    <xf numFmtId="198" fontId="0" fillId="0" borderId="69" xfId="0" applyNumberFormat="1" applyBorder="1" applyAlignment="1">
      <alignment horizontal="right"/>
    </xf>
    <xf numFmtId="201" fontId="0" fillId="0" borderId="35" xfId="0" applyNumberFormat="1" applyBorder="1" applyAlignment="1">
      <alignment horizontal="right"/>
    </xf>
    <xf numFmtId="183" fontId="0" fillId="0" borderId="10" xfId="0" applyNumberFormat="1" applyBorder="1" applyAlignment="1">
      <alignment/>
    </xf>
    <xf numFmtId="183" fontId="0" fillId="0" borderId="10" xfId="0" applyNumberFormat="1" applyBorder="1" applyAlignment="1">
      <alignment horizontal="right"/>
    </xf>
    <xf numFmtId="197" fontId="0" fillId="0" borderId="36" xfId="0" applyNumberFormat="1" applyBorder="1" applyAlignment="1">
      <alignment horizontal="right"/>
    </xf>
    <xf numFmtId="185" fontId="0" fillId="0" borderId="68" xfId="0" applyNumberFormat="1" applyBorder="1" applyAlignment="1">
      <alignment horizontal="right"/>
    </xf>
    <xf numFmtId="185" fontId="0" fillId="0" borderId="9" xfId="0" applyNumberFormat="1" applyBorder="1" applyAlignment="1">
      <alignment horizontal="right"/>
    </xf>
    <xf numFmtId="195" fontId="0" fillId="0" borderId="9" xfId="0" applyNumberFormat="1" applyBorder="1" applyAlignment="1">
      <alignment horizontal="right"/>
    </xf>
    <xf numFmtId="185" fontId="0" fillId="0" borderId="69" xfId="0" applyNumberFormat="1" applyBorder="1" applyAlignment="1">
      <alignment horizontal="right"/>
    </xf>
    <xf numFmtId="185" fontId="0" fillId="0" borderId="2" xfId="0" applyNumberFormat="1" applyBorder="1" applyAlignment="1">
      <alignment horizontal="right"/>
    </xf>
    <xf numFmtId="185" fontId="0" fillId="0" borderId="1" xfId="0" applyNumberFormat="1" applyBorder="1" applyAlignment="1">
      <alignment horizontal="right"/>
    </xf>
    <xf numFmtId="0" fontId="0" fillId="0" borderId="44" xfId="0" applyBorder="1" applyAlignment="1">
      <alignment/>
    </xf>
    <xf numFmtId="0" fontId="0" fillId="0" borderId="44" xfId="0" applyBorder="1" applyAlignment="1">
      <alignment wrapText="1"/>
    </xf>
    <xf numFmtId="0" fontId="0" fillId="0" borderId="10" xfId="0" applyBorder="1" applyAlignment="1">
      <alignment horizontal="center"/>
    </xf>
    <xf numFmtId="183" fontId="0" fillId="0" borderId="4" xfId="0" applyNumberFormat="1" applyBorder="1" applyAlignment="1">
      <alignment/>
    </xf>
    <xf numFmtId="183" fontId="0" fillId="0" borderId="4" xfId="0" applyNumberFormat="1" applyBorder="1" applyAlignment="1">
      <alignment horizontal="right"/>
    </xf>
    <xf numFmtId="197" fontId="0" fillId="0" borderId="22" xfId="0" applyNumberFormat="1" applyBorder="1" applyAlignment="1">
      <alignment horizontal="right"/>
    </xf>
    <xf numFmtId="201" fontId="0" fillId="0" borderId="21" xfId="0" applyNumberFormat="1" applyBorder="1" applyAlignment="1">
      <alignment horizontal="right"/>
    </xf>
    <xf numFmtId="0" fontId="0" fillId="0" borderId="41" xfId="0" applyBorder="1" applyAlignment="1">
      <alignment horizontal="left"/>
    </xf>
    <xf numFmtId="185" fontId="0" fillId="0" borderId="45" xfId="0" applyNumberFormat="1" applyBorder="1" applyAlignment="1">
      <alignment horizontal="right"/>
    </xf>
    <xf numFmtId="197" fontId="0" fillId="0" borderId="46" xfId="0" applyNumberFormat="1" applyBorder="1" applyAlignment="1">
      <alignment horizontal="right"/>
    </xf>
    <xf numFmtId="185" fontId="0" fillId="0" borderId="61" xfId="0" applyNumberFormat="1" applyBorder="1" applyAlignment="1">
      <alignment horizontal="right"/>
    </xf>
    <xf numFmtId="195" fontId="0" fillId="0" borderId="63" xfId="0" applyNumberForma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71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1" xfId="0" applyFont="1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 wrapText="1"/>
    </xf>
    <xf numFmtId="0" fontId="0" fillId="5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82" xfId="0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X110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4625"/>
          <c:w val="0.856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'予測１１．現行（ISDN）'!$D$8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'予測１１．現行（ISDN）'!$D$14:$D$24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3574724"/>
        <c:axId val="55063653"/>
      </c:lineChart>
      <c:catAx>
        <c:axId val="13574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63653"/>
        <c:crosses val="autoZero"/>
        <c:auto val="1"/>
        <c:lblOffset val="100"/>
        <c:noMultiLvlLbl val="0"/>
      </c:catAx>
      <c:valAx>
        <c:axId val="550636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574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25"/>
          <c:y val="0.00375"/>
        </c:manualLayout>
      </c:layout>
      <c:overlay val="0"/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3675"/>
          <c:w val="0.9227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'予測１２．IP-ISDN'!$F$8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'予測１２．IP-ISDN'!$F$14:$F$24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886174"/>
        <c:axId val="2104655"/>
      </c:lineChart>
      <c:catAx>
        <c:axId val="59886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04655"/>
        <c:crosses val="autoZero"/>
        <c:auto val="1"/>
        <c:lblOffset val="100"/>
        <c:noMultiLvlLbl val="0"/>
      </c:catAx>
      <c:valAx>
        <c:axId val="21046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886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4825"/>
          <c:w val="0.253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95"/>
          <c:w val="0.978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'予測１２．IP-ISDN'!$H$8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'予測１２．IP-ISDN'!$H$14:$H$24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'予測１２．IP-ISDN'!$J$5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'予測１２．IP-ISDN'!$L$14:$L$24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941896"/>
        <c:axId val="36259337"/>
      </c:lineChart>
      <c:catAx>
        <c:axId val="18941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259337"/>
        <c:crosses val="autoZero"/>
        <c:auto val="1"/>
        <c:lblOffset val="100"/>
        <c:noMultiLvlLbl val="0"/>
      </c:catAx>
      <c:valAx>
        <c:axId val="362593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941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625"/>
          <c:y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25"/>
          <c:w val="0.9632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'予測１２．IP-ISDN'!$S$6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'予測１２．IP-ISDN'!$U$14:$U$24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898578"/>
        <c:axId val="51325155"/>
      </c:lineChart>
      <c:catAx>
        <c:axId val="57898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325155"/>
        <c:crosses val="autoZero"/>
        <c:auto val="1"/>
        <c:lblOffset val="100"/>
        <c:noMultiLvlLbl val="0"/>
      </c:catAx>
      <c:valAx>
        <c:axId val="51325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898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25"/>
          <c:y val="0.0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975"/>
          <c:w val="0.872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'予測１２．IP-ISDN'!$AA$6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'予測１２．IP-ISDN'!$AA$14:$AA$24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273212"/>
        <c:axId val="63696861"/>
      </c:lineChart>
      <c:catAx>
        <c:axId val="59273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696861"/>
        <c:crosses val="autoZero"/>
        <c:auto val="1"/>
        <c:lblOffset val="100"/>
        <c:noMultiLvlLbl val="0"/>
      </c:catAx>
      <c:valAx>
        <c:axId val="636968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273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115"/>
          <c:w val="0.916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'予測１２．IP-ISDN'!$AF$6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'予測１２．IP-ISDN'!$AF$14:$AF$24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'予測１２．IP-ISDN'!$AG$6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'予測１２．IP-ISDN'!$AG$14:$AG$24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400838"/>
        <c:axId val="59172087"/>
      </c:lineChart>
      <c:catAx>
        <c:axId val="36400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172087"/>
        <c:crosses val="autoZero"/>
        <c:auto val="1"/>
        <c:lblOffset val="100"/>
        <c:noMultiLvlLbl val="0"/>
      </c:catAx>
      <c:valAx>
        <c:axId val="591720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400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5"/>
          <c:y val="0.0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85"/>
          <c:w val="0.88625"/>
          <c:h val="0.8797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'予測１２．IP-ISDN'!$V$14:$V$24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786736"/>
        <c:axId val="28209713"/>
      </c:lineChart>
      <c:catAx>
        <c:axId val="62786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209713"/>
        <c:crosses val="autoZero"/>
        <c:auto val="1"/>
        <c:lblOffset val="100"/>
        <c:noMultiLvlLbl val="0"/>
      </c:catAx>
      <c:valAx>
        <c:axId val="282097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786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2"/>
          <c:y val="0.0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2025"/>
          <c:w val="0.9057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'予測１２．IP-ISDN'!$AI$6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'予測１２．IP-ISDN'!$AI$14:$AI$24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560826"/>
        <c:axId val="3285387"/>
      </c:lineChart>
      <c:catAx>
        <c:axId val="52560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285387"/>
        <c:crosses val="autoZero"/>
        <c:auto val="1"/>
        <c:lblOffset val="100"/>
        <c:noMultiLvlLbl val="0"/>
      </c:catAx>
      <c:valAx>
        <c:axId val="32853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560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375"/>
          <c:y val="0.0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29"/>
          <c:w val="0.885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'予測１３．DSL'!$D$8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'予測１３．DSL'!$D$14:$D$24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568484"/>
        <c:axId val="64789765"/>
      </c:lineChart>
      <c:catAx>
        <c:axId val="29568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789765"/>
        <c:crosses val="autoZero"/>
        <c:auto val="1"/>
        <c:lblOffset val="100"/>
        <c:noMultiLvlLbl val="0"/>
      </c:catAx>
      <c:valAx>
        <c:axId val="647897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568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5"/>
          <c:y val="0.0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425"/>
          <c:w val="0.939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'予測１３．DSL'!$F$8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'予測１３．DSL'!$F$14:$F$24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236974"/>
        <c:axId val="13479583"/>
      </c:lineChart>
      <c:catAx>
        <c:axId val="46236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479583"/>
        <c:crosses val="autoZero"/>
        <c:auto val="1"/>
        <c:lblOffset val="100"/>
        <c:noMultiLvlLbl val="0"/>
      </c:catAx>
      <c:valAx>
        <c:axId val="134795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236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465"/>
          <c:w val="0.253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125"/>
          <c:w val="0.981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'予測１３．DSL'!$H$8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'予測１３．DSL'!$H$14:$H$24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'予測１３．DSL'!$J$5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'予測１３．DSL'!$L$14:$L$24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207384"/>
        <c:axId val="18104409"/>
      </c:lineChart>
      <c:catAx>
        <c:axId val="54207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104409"/>
        <c:crosses val="autoZero"/>
        <c:auto val="1"/>
        <c:lblOffset val="100"/>
        <c:noMultiLvlLbl val="0"/>
      </c:catAx>
      <c:valAx>
        <c:axId val="181044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207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625"/>
          <c:y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4175"/>
          <c:w val="0.9242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'予測１１．現行（ISDN）'!$F$8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'予測１１．現行（ISDN）'!$F$14:$F$24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5810830"/>
        <c:axId val="30970879"/>
      </c:lineChart>
      <c:catAx>
        <c:axId val="2581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70879"/>
        <c:crosses val="autoZero"/>
        <c:auto val="1"/>
        <c:lblOffset val="100"/>
        <c:noMultiLvlLbl val="0"/>
      </c:catAx>
      <c:valAx>
        <c:axId val="309708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810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5025"/>
          <c:w val="0.253"/>
          <c:h val="0.04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55"/>
          <c:w val="0.96875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'予測１３．DSL'!$S$6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'予測１３．DSL'!$U$14:$U$24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721954"/>
        <c:axId val="57170995"/>
      </c:lineChart>
      <c:catAx>
        <c:axId val="2872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170995"/>
        <c:crosses val="autoZero"/>
        <c:auto val="1"/>
        <c:lblOffset val="100"/>
        <c:noMultiLvlLbl val="0"/>
      </c:catAx>
      <c:valAx>
        <c:axId val="571709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721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25"/>
          <c:y val="0.0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9775"/>
          <c:w val="0.880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'予測１３．DSL'!$AA$6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'予測１３．DSL'!$AA$14:$AA$24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4776908"/>
        <c:axId val="338989"/>
      </c:lineChart>
      <c:catAx>
        <c:axId val="4477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8989"/>
        <c:crosses val="autoZero"/>
        <c:auto val="1"/>
        <c:lblOffset val="100"/>
        <c:noMultiLvlLbl val="0"/>
      </c:catAx>
      <c:valAx>
        <c:axId val="3389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77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115"/>
          <c:w val="0.92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'予測１３．DSL'!$AF$6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'予測１３．DSL'!$AF$14:$AF$24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'予測１３．DSL'!$AG$6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'予測１３．DSL'!$AG$14:$AG$24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050902"/>
        <c:axId val="27458119"/>
      </c:lineChart>
      <c:catAx>
        <c:axId val="305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58119"/>
        <c:crosses val="autoZero"/>
        <c:auto val="1"/>
        <c:lblOffset val="100"/>
        <c:noMultiLvlLbl val="0"/>
      </c:catAx>
      <c:valAx>
        <c:axId val="274581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50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5"/>
          <c:y val="0.0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85"/>
          <c:w val="0.892"/>
          <c:h val="0.8812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'予測１３．DSL'!$V$14:$V$24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796480"/>
        <c:axId val="9515137"/>
      </c:lineChart>
      <c:catAx>
        <c:axId val="4579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515137"/>
        <c:crosses val="autoZero"/>
        <c:auto val="1"/>
        <c:lblOffset val="100"/>
        <c:noMultiLvlLbl val="0"/>
      </c:catAx>
      <c:valAx>
        <c:axId val="95151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796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025"/>
          <c:y val="0.0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25"/>
          <c:w val="0.911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'予測１３．DSL'!$AI$6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'予測１３．DSL'!$AI$14:$AI$24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527370"/>
        <c:axId val="32528603"/>
      </c:lineChart>
      <c:catAx>
        <c:axId val="1852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2528603"/>
        <c:crosses val="autoZero"/>
        <c:auto val="1"/>
        <c:lblOffset val="100"/>
        <c:noMultiLvlLbl val="0"/>
      </c:catAx>
      <c:valAx>
        <c:axId val="325286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52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375"/>
          <c:y val="0.0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29"/>
          <c:w val="0.885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'予測１４．ケーブルTV'!$D$8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'予測１４．ケーブルTV'!$D$14:$D$24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321972"/>
        <c:axId val="17571157"/>
      </c:lineChart>
      <c:catAx>
        <c:axId val="24321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71157"/>
        <c:crosses val="autoZero"/>
        <c:auto val="1"/>
        <c:lblOffset val="100"/>
        <c:noMultiLvlLbl val="0"/>
      </c:catAx>
      <c:valAx>
        <c:axId val="175711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321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5"/>
          <c:y val="0.0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425"/>
          <c:w val="0.939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'予測１４．ケーブルTV'!$F$8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'予測１４．ケーブルTV'!$F$14:$F$24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922686"/>
        <c:axId val="13977583"/>
      </c:lineChart>
      <c:catAx>
        <c:axId val="23922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977583"/>
        <c:crosses val="autoZero"/>
        <c:auto val="1"/>
        <c:lblOffset val="100"/>
        <c:noMultiLvlLbl val="0"/>
      </c:catAx>
      <c:valAx>
        <c:axId val="139775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922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465"/>
          <c:w val="0.253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125"/>
          <c:w val="0.981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'予測１４．ケーブルTV'!$H$8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'予測１４．ケーブルTV'!$H$14:$H$24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'予測１４．ケーブルTV'!$J$5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'予測１４．ケーブルTV'!$L$14:$L$24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8689384"/>
        <c:axId val="58442409"/>
      </c:lineChart>
      <c:catAx>
        <c:axId val="5868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442409"/>
        <c:crosses val="autoZero"/>
        <c:auto val="1"/>
        <c:lblOffset val="100"/>
        <c:noMultiLvlLbl val="0"/>
      </c:catAx>
      <c:valAx>
        <c:axId val="584424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689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625"/>
          <c:y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55"/>
          <c:w val="0.96875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'予測１４．ケーブルTV'!$S$6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'予測１４．ケーブルTV'!$U$14:$U$24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6219634"/>
        <c:axId val="36214659"/>
      </c:lineChart>
      <c:catAx>
        <c:axId val="56219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214659"/>
        <c:crosses val="autoZero"/>
        <c:auto val="1"/>
        <c:lblOffset val="100"/>
        <c:noMultiLvlLbl val="0"/>
      </c:catAx>
      <c:valAx>
        <c:axId val="362146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219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25"/>
          <c:y val="0.0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9725"/>
          <c:w val="0.8722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'予測１４．ケーブルTV'!$AA$6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'予測１４．ケーブルTV'!$AA$14:$AA$24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496476"/>
        <c:axId val="47706237"/>
      </c:lineChart>
      <c:catAx>
        <c:axId val="5749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706237"/>
        <c:crosses val="autoZero"/>
        <c:auto val="1"/>
        <c:lblOffset val="100"/>
        <c:noMultiLvlLbl val="0"/>
      </c:catAx>
      <c:valAx>
        <c:axId val="477062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496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925"/>
          <c:w val="0.98"/>
          <c:h val="0.890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'予測１１．現行（ISDN）'!$H$8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'予測１１．現行（ISDN）'!$H$14:$H$24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'予測１１．現行（ISDN）'!$J$5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'予測１１．現行（ISDN）'!$L$14:$L$24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302456"/>
        <c:axId val="25613241"/>
      </c:lineChart>
      <c:catAx>
        <c:axId val="10302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613241"/>
        <c:crosses val="autoZero"/>
        <c:auto val="1"/>
        <c:lblOffset val="100"/>
        <c:noMultiLvlLbl val="0"/>
      </c:catAx>
      <c:valAx>
        <c:axId val="256132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302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575"/>
          <c:y val="0.0205"/>
        </c:manualLayout>
      </c:layout>
      <c:overlay val="0"/>
    </c:legend>
    <c:plotVisOnly val="1"/>
    <c:dispBlanksAs val="gap"/>
    <c:showDLblsOverMax val="0"/>
  </c:chart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115"/>
          <c:w val="0.916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'予測１４．ケーブルTV'!$AF$6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'予測１４．ケーブルTV'!$AF$14:$AF$24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'予測１４．ケーブルTV'!$AG$6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'予測１４．ケーブルTV'!$AG$14:$AG$24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702950"/>
        <c:axId val="38999959"/>
      </c:lineChart>
      <c:catAx>
        <c:axId val="2670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999959"/>
        <c:crosses val="autoZero"/>
        <c:auto val="1"/>
        <c:lblOffset val="100"/>
        <c:noMultiLvlLbl val="0"/>
      </c:catAx>
      <c:valAx>
        <c:axId val="389999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702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5"/>
          <c:y val="0.0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875"/>
          <c:w val="0.88375"/>
          <c:h val="0.88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'予測１４．ケーブルTV'!$V$14:$V$24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5455312"/>
        <c:axId val="4880081"/>
      </c:lineChart>
      <c:catAx>
        <c:axId val="1545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80081"/>
        <c:crosses val="autoZero"/>
        <c:auto val="1"/>
        <c:lblOffset val="100"/>
        <c:noMultiLvlLbl val="0"/>
      </c:catAx>
      <c:valAx>
        <c:axId val="48800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455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025"/>
          <c:y val="0.0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205"/>
          <c:w val="0.9057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'予測１４．ケーブルTV'!$AI$6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'予測１４．ケーブルTV'!$AI$14:$AI$24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920730"/>
        <c:axId val="59742251"/>
      </c:lineChart>
      <c:catAx>
        <c:axId val="4392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9742251"/>
        <c:crosses val="autoZero"/>
        <c:auto val="1"/>
        <c:lblOffset val="100"/>
        <c:noMultiLvlLbl val="0"/>
      </c:catAx>
      <c:valAx>
        <c:axId val="597422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920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375"/>
          <c:y val="0.0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29"/>
          <c:w val="0.885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'予測１５．光ファイバー'!$D$8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'予測１５．光ファイバー'!$D$14:$D$24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09348"/>
        <c:axId val="7284133"/>
      </c:lineChart>
      <c:catAx>
        <c:axId val="809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284133"/>
        <c:crosses val="autoZero"/>
        <c:auto val="1"/>
        <c:lblOffset val="100"/>
        <c:noMultiLvlLbl val="0"/>
      </c:catAx>
      <c:valAx>
        <c:axId val="72841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09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5"/>
          <c:y val="0.0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425"/>
          <c:w val="0.939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'予測１５．光ファイバー'!$F$8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'予測１５．光ファイバー'!$F$14:$F$24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557198"/>
        <c:axId val="53143871"/>
      </c:lineChart>
      <c:catAx>
        <c:axId val="6555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43871"/>
        <c:crosses val="autoZero"/>
        <c:auto val="1"/>
        <c:lblOffset val="100"/>
        <c:noMultiLvlLbl val="0"/>
      </c:catAx>
      <c:valAx>
        <c:axId val="53143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557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465"/>
          <c:w val="0.253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125"/>
          <c:w val="0.981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'予測１５．光ファイバー'!$H$8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'予測１５．光ファイバー'!$H$14:$H$24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'予測１５．光ファイバー'!$J$5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'予測１５．光ファイバー'!$L$14:$L$24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532792"/>
        <c:axId val="9686265"/>
      </c:lineChart>
      <c:catAx>
        <c:axId val="853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86265"/>
        <c:crosses val="autoZero"/>
        <c:auto val="1"/>
        <c:lblOffset val="100"/>
        <c:noMultiLvlLbl val="0"/>
      </c:catAx>
      <c:valAx>
        <c:axId val="96862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532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625"/>
          <c:y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55"/>
          <c:w val="0.96875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'予測１５．光ファイバー'!$S$6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'予測１５．光ファイバー'!$U$14:$U$24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067522"/>
        <c:axId val="46389971"/>
      </c:lineChart>
      <c:catAx>
        <c:axId val="20067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389971"/>
        <c:crosses val="autoZero"/>
        <c:auto val="1"/>
        <c:lblOffset val="100"/>
        <c:noMultiLvlLbl val="0"/>
      </c:catAx>
      <c:valAx>
        <c:axId val="463899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067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25"/>
          <c:y val="0.0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9725"/>
          <c:w val="0.8722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'予測１５．光ファイバー'!$AA$6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'予測１５．光ファイバー'!$AA$14:$AA$24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4856556"/>
        <c:axId val="66600141"/>
      </c:lineChart>
      <c:catAx>
        <c:axId val="14856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600141"/>
        <c:crosses val="autoZero"/>
        <c:auto val="1"/>
        <c:lblOffset val="100"/>
        <c:noMultiLvlLbl val="0"/>
      </c:catAx>
      <c:valAx>
        <c:axId val="666001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856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115"/>
          <c:w val="0.916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'予測１５．光ファイバー'!$AF$6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'予測１５．光ファイバー'!$AF$14:$AF$24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'予測１５．光ファイバー'!$AG$6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'予測１５．光ファイバー'!$AG$14:$AG$24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530358"/>
        <c:axId val="25902311"/>
      </c:lineChart>
      <c:catAx>
        <c:axId val="62530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02311"/>
        <c:crosses val="autoZero"/>
        <c:auto val="1"/>
        <c:lblOffset val="100"/>
        <c:noMultiLvlLbl val="0"/>
      </c:catAx>
      <c:valAx>
        <c:axId val="259023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530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5"/>
          <c:y val="0.0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875"/>
          <c:w val="0.88375"/>
          <c:h val="0.88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'予測１５．光ファイバー'!$V$14:$V$24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794208"/>
        <c:axId val="17712417"/>
      </c:lineChart>
      <c:catAx>
        <c:axId val="31794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712417"/>
        <c:crosses val="autoZero"/>
        <c:auto val="1"/>
        <c:lblOffset val="100"/>
        <c:noMultiLvlLbl val="0"/>
      </c:catAx>
      <c:valAx>
        <c:axId val="17712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794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2"/>
          <c:y val="0.0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35"/>
          <c:w val="0.96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'予測１１．現行（ISDN）'!$S$6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'予測１１．現行（ISDN）'!$U$14:$U$24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192578"/>
        <c:axId val="61406611"/>
      </c:lineChart>
      <c:catAx>
        <c:axId val="29192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06611"/>
        <c:crosses val="autoZero"/>
        <c:auto val="1"/>
        <c:lblOffset val="100"/>
        <c:noMultiLvlLbl val="0"/>
      </c:catAx>
      <c:valAx>
        <c:axId val="614066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192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825"/>
          <c:y val="0.0355"/>
        </c:manualLayout>
      </c:layout>
      <c:overlay val="0"/>
    </c:legend>
    <c:plotVisOnly val="1"/>
    <c:dispBlanksAs val="gap"/>
    <c:showDLblsOverMax val="0"/>
  </c:chart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205"/>
          <c:w val="0.9057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'予測１５．光ファイバー'!$AI$6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'予測１５．光ファイバー'!$AI$14:$AI$24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5194026"/>
        <c:axId val="25419643"/>
      </c:lineChart>
      <c:catAx>
        <c:axId val="25194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5419643"/>
        <c:crosses val="autoZero"/>
        <c:auto val="1"/>
        <c:lblOffset val="100"/>
        <c:noMultiLvlLbl val="0"/>
      </c:catAx>
      <c:valAx>
        <c:axId val="254196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194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375"/>
          <c:y val="0.0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29"/>
          <c:w val="0.885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'予測１６．WLL'!$D$8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'予測１６．WLL'!$D$14:$D$24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7450196"/>
        <c:axId val="45725173"/>
      </c:lineChart>
      <c:catAx>
        <c:axId val="27450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725173"/>
        <c:crosses val="autoZero"/>
        <c:auto val="1"/>
        <c:lblOffset val="100"/>
        <c:noMultiLvlLbl val="0"/>
      </c:catAx>
      <c:valAx>
        <c:axId val="457251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450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5"/>
          <c:y val="0.0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425"/>
          <c:w val="0.939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'予測１６．WLL'!$F$8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'予測１６．WLL'!$F$14:$F$24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873374"/>
        <c:axId val="12751503"/>
      </c:lineChart>
      <c:catAx>
        <c:axId val="8873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751503"/>
        <c:crosses val="autoZero"/>
        <c:auto val="1"/>
        <c:lblOffset val="100"/>
        <c:noMultiLvlLbl val="0"/>
      </c:catAx>
      <c:valAx>
        <c:axId val="127515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873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465"/>
          <c:w val="0.253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125"/>
          <c:w val="0.981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'予測１６．WLL'!$H$8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'予測１６．WLL'!$H$14:$H$24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'予測１６．WLL'!$J$5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'予測１６．WLL'!$L$14:$L$24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654664"/>
        <c:axId val="26238793"/>
      </c:lineChart>
      <c:catAx>
        <c:axId val="47654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238793"/>
        <c:crosses val="autoZero"/>
        <c:auto val="1"/>
        <c:lblOffset val="100"/>
        <c:noMultiLvlLbl val="0"/>
      </c:catAx>
      <c:valAx>
        <c:axId val="262387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654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625"/>
          <c:y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55"/>
          <c:w val="0.96875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'予測１６．WLL'!$S$6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'予測１６．WLL'!$U$14:$U$24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822546"/>
        <c:axId val="44967459"/>
      </c:lineChart>
      <c:catAx>
        <c:axId val="34822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967459"/>
        <c:crosses val="autoZero"/>
        <c:auto val="1"/>
        <c:lblOffset val="100"/>
        <c:noMultiLvlLbl val="0"/>
      </c:catAx>
      <c:valAx>
        <c:axId val="44967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822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25"/>
          <c:y val="0.0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9775"/>
          <c:w val="0.880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'予測１６．WLL'!$AA$6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'予測１６．WLL'!$AA$14:$AA$24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53948"/>
        <c:axId val="18485533"/>
      </c:lineChart>
      <c:catAx>
        <c:axId val="2053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85533"/>
        <c:crosses val="autoZero"/>
        <c:auto val="1"/>
        <c:lblOffset val="100"/>
        <c:noMultiLvlLbl val="0"/>
      </c:catAx>
      <c:valAx>
        <c:axId val="18485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53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115"/>
          <c:w val="0.92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'予測１６．WLL'!$AF$6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'予測１６．WLL'!$AF$14:$AF$24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'予測１６．WLL'!$AG$6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'予測１６．WLL'!$AG$14:$AG$24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152070"/>
        <c:axId val="20933175"/>
      </c:lineChart>
      <c:catAx>
        <c:axId val="32152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933175"/>
        <c:crosses val="autoZero"/>
        <c:auto val="1"/>
        <c:lblOffset val="100"/>
        <c:noMultiLvlLbl val="0"/>
      </c:catAx>
      <c:valAx>
        <c:axId val="20933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152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5"/>
          <c:y val="0.0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85"/>
          <c:w val="0.892"/>
          <c:h val="0.8812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'予測１６．WLL'!$V$14:$V$24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180848"/>
        <c:axId val="17865585"/>
      </c:lineChart>
      <c:catAx>
        <c:axId val="54180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65585"/>
        <c:crosses val="autoZero"/>
        <c:auto val="1"/>
        <c:lblOffset val="100"/>
        <c:noMultiLvlLbl val="0"/>
      </c:catAx>
      <c:valAx>
        <c:axId val="17865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180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025"/>
          <c:y val="0.0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25"/>
          <c:w val="0.911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'予測１６．WLL'!$AI$6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'予測１６．WLL'!$AI$14:$AI$24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572538"/>
        <c:axId val="37826251"/>
      </c:lineChart>
      <c:catAx>
        <c:axId val="26572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7826251"/>
        <c:crosses val="autoZero"/>
        <c:auto val="1"/>
        <c:lblOffset val="100"/>
        <c:noMultiLvlLbl val="0"/>
      </c:catAx>
      <c:valAx>
        <c:axId val="378262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572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375"/>
          <c:y val="0.0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4275"/>
          <c:w val="0.8845"/>
          <c:h val="0.824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'予測１７．光空間'!$D$8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'予測１７．光空間'!$D$14:$D$24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91940"/>
        <c:axId val="44027461"/>
      </c:lineChart>
      <c:catAx>
        <c:axId val="4891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27461"/>
        <c:crosses val="autoZero"/>
        <c:auto val="1"/>
        <c:lblOffset val="100"/>
        <c:noMultiLvlLbl val="0"/>
      </c:catAx>
      <c:valAx>
        <c:axId val="440274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91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25"/>
          <c:y val="0.00375"/>
        </c:manualLayout>
      </c:layout>
      <c:overlay val="0"/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0725"/>
          <c:w val="0.880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'予測１１．現行（ISDN）'!$AA$6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'予測１１．現行（ISDN）'!$AA$14:$AA$24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5788588"/>
        <c:axId val="7879565"/>
      </c:lineChart>
      <c:catAx>
        <c:axId val="15788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879565"/>
        <c:crosses val="autoZero"/>
        <c:auto val="1"/>
        <c:lblOffset val="100"/>
        <c:noMultiLvlLbl val="0"/>
      </c:catAx>
      <c:valAx>
        <c:axId val="78795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788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675"/>
          <c:y val="0.03575"/>
        </c:manualLayout>
      </c:layout>
      <c:overlay val="0"/>
    </c:legend>
    <c:plotVisOnly val="1"/>
    <c:dispBlanksAs val="gap"/>
    <c:showDLblsOverMax val="0"/>
  </c:chart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05"/>
          <c:w val="0.933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'予測１７．光空間'!$F$8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'予測１７．光空間'!$F$14:$F$24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702830"/>
        <c:axId val="9454559"/>
      </c:lineChart>
      <c:catAx>
        <c:axId val="60702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454559"/>
        <c:crosses val="autoZero"/>
        <c:auto val="1"/>
        <c:lblOffset val="100"/>
        <c:noMultiLvlLbl val="0"/>
      </c:catAx>
      <c:valAx>
        <c:axId val="94545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702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4825"/>
          <c:w val="0.253"/>
          <c:h val="0.04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11"/>
          <c:w val="0.9815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'予測１７．光空間'!$H$8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'予測１７．光空間'!$H$14:$H$24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'予測１７．光空間'!$J$5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'予測１７．光空間'!$L$14:$L$24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982168"/>
        <c:axId val="27621785"/>
      </c:lineChart>
      <c:catAx>
        <c:axId val="17982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621785"/>
        <c:crosses val="autoZero"/>
        <c:auto val="1"/>
        <c:lblOffset val="100"/>
        <c:noMultiLvlLbl val="0"/>
      </c:catAx>
      <c:valAx>
        <c:axId val="276217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982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575"/>
          <c:y val="0.01875"/>
        </c:manualLayout>
      </c:layout>
      <c:overlay val="0"/>
    </c:legend>
    <c:plotVisOnly val="1"/>
    <c:dispBlanksAs val="gap"/>
    <c:showDLblsOverMax val="0"/>
  </c:chart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65"/>
          <c:w val="0.9677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'予測１７．光空間'!$S$6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'予測１７．光空間'!$U$14:$U$24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269474"/>
        <c:axId val="22772083"/>
      </c:lineChart>
      <c:catAx>
        <c:axId val="47269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772083"/>
        <c:crosses val="autoZero"/>
        <c:auto val="1"/>
        <c:lblOffset val="100"/>
        <c:noMultiLvlLbl val="0"/>
      </c:catAx>
      <c:valAx>
        <c:axId val="227720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269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825"/>
          <c:y val="0.0335"/>
        </c:manualLayout>
      </c:layout>
      <c:overlay val="0"/>
    </c:legend>
    <c:plotVisOnly val="1"/>
    <c:dispBlanksAs val="gap"/>
    <c:showDLblsOverMax val="0"/>
  </c:chart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75"/>
          <c:w val="0.889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'予測１７．光空間'!$AA$6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'予測１７．光空間'!$AA$14:$AA$24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22156"/>
        <c:axId val="32599405"/>
      </c:lineChart>
      <c:catAx>
        <c:axId val="3622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599405"/>
        <c:crosses val="autoZero"/>
        <c:auto val="1"/>
        <c:lblOffset val="100"/>
        <c:noMultiLvlLbl val="0"/>
      </c:catAx>
      <c:valAx>
        <c:axId val="325994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22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675"/>
          <c:y val="0.03775"/>
        </c:manualLayout>
      </c:layout>
      <c:overlay val="0"/>
    </c:legend>
    <c:plotVisOnly val="1"/>
    <c:dispBlanksAs val="gap"/>
    <c:showDLblsOverMax val="0"/>
  </c:chart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2725"/>
          <c:w val="0.92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'予測１７．光空間'!$AF$6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'予測１７．光空間'!$AF$14:$AF$24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'予測１７．光空間'!$AG$6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'予測１７．光空間'!$AG$14:$AG$24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959190"/>
        <c:axId val="23306119"/>
      </c:lineChart>
      <c:catAx>
        <c:axId val="24959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306119"/>
        <c:crosses val="autoZero"/>
        <c:auto val="1"/>
        <c:lblOffset val="100"/>
        <c:noMultiLvlLbl val="0"/>
      </c:catAx>
      <c:valAx>
        <c:axId val="233061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959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3625"/>
          <c:y val="0.037"/>
        </c:manualLayout>
      </c:layout>
      <c:overlay val="0"/>
    </c:legend>
    <c:plotVisOnly val="1"/>
    <c:dispBlanksAs val="gap"/>
    <c:showDLblsOverMax val="0"/>
  </c:chart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65"/>
          <c:w val="0.878"/>
          <c:h val="0.8627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'予測１７．光空間'!$V$14:$V$24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428480"/>
        <c:axId val="8747457"/>
      </c:lineChart>
      <c:catAx>
        <c:axId val="8428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747457"/>
        <c:crosses val="autoZero"/>
        <c:auto val="1"/>
        <c:lblOffset val="100"/>
        <c:noMultiLvlLbl val="0"/>
      </c:catAx>
      <c:valAx>
        <c:axId val="87474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428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45"/>
          <c:y val="0.066"/>
        </c:manualLayout>
      </c:layout>
      <c:overlay val="0"/>
    </c:legend>
    <c:plotVisOnly val="1"/>
    <c:dispBlanksAs val="gap"/>
    <c:showDLblsOverMax val="0"/>
  </c:chart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75"/>
          <c:w val="0.9025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'予測１７．光空間'!$AI$6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'予測１７．光空間'!$AI$14:$AI$24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1618250"/>
        <c:axId val="37455387"/>
      </c:lineChart>
      <c:catAx>
        <c:axId val="11618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7455387"/>
        <c:crosses val="autoZero"/>
        <c:auto val="1"/>
        <c:lblOffset val="100"/>
        <c:noMultiLvlLbl val="0"/>
      </c:catAx>
      <c:valAx>
        <c:axId val="374553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618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625"/>
          <c:y val="0.04275"/>
        </c:manualLayout>
      </c:layout>
      <c:overlay val="0"/>
    </c:legend>
    <c:plotVisOnly val="1"/>
    <c:dispBlanksAs val="gap"/>
    <c:showDLblsOverMax val="0"/>
  </c:chart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13"/>
          <c:w val="0.8582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'予測１８．衛星'!$D$8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'予測１８．衛星'!$D$14:$D$24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554164"/>
        <c:axId val="13987477"/>
      </c:lineChart>
      <c:catAx>
        <c:axId val="1554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987477"/>
        <c:crosses val="autoZero"/>
        <c:auto val="1"/>
        <c:lblOffset val="100"/>
        <c:noMultiLvlLbl val="0"/>
      </c:catAx>
      <c:valAx>
        <c:axId val="139874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54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5"/>
          <c:y val="0.0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55"/>
          <c:w val="0.93175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'予測１８．衛星'!$F$8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'予測１８．衛星'!$F$14:$F$24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8778430"/>
        <c:axId val="59243823"/>
      </c:lineChart>
      <c:catAx>
        <c:axId val="58778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43823"/>
        <c:crosses val="autoZero"/>
        <c:auto val="1"/>
        <c:lblOffset val="100"/>
        <c:noMultiLvlLbl val="0"/>
      </c:catAx>
      <c:valAx>
        <c:axId val="592438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778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5025"/>
          <c:w val="0.253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075"/>
          <c:w val="0.98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'予測１８．衛星'!$H$8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'予測１８．衛星'!$H$14:$H$24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'予測１８．衛星'!$J$5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'予測１８．衛星'!$L$14:$L$24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3432360"/>
        <c:axId val="34020329"/>
      </c:lineChart>
      <c:catAx>
        <c:axId val="63432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020329"/>
        <c:crosses val="autoZero"/>
        <c:auto val="1"/>
        <c:lblOffset val="100"/>
        <c:noMultiLvlLbl val="0"/>
      </c:catAx>
      <c:valAx>
        <c:axId val="34020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432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625"/>
          <c:y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2725"/>
          <c:w val="0.9162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'予測１１．現行（ISDN）'!$AF$6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'予測１１．現行（ISDN）'!$AF$14:$AF$24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'予測１１．現行（ISDN）'!$AG$6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'予測１１．現行（ISDN）'!$AG$14:$AG$24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07222"/>
        <c:axId val="34264999"/>
      </c:lineChart>
      <c:catAx>
        <c:axId val="380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64999"/>
        <c:crosses val="autoZero"/>
        <c:auto val="1"/>
        <c:lblOffset val="100"/>
        <c:noMultiLvlLbl val="0"/>
      </c:catAx>
      <c:valAx>
        <c:axId val="342649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07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3625"/>
          <c:y val="0.037"/>
        </c:manualLayout>
      </c:layout>
      <c:overlay val="0"/>
    </c:legend>
    <c:plotVisOnly val="1"/>
    <c:dispBlanksAs val="gap"/>
    <c:showDLblsOverMax val="0"/>
  </c:chart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475"/>
          <c:w val="0.96675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'予測１８．衛星'!$S$6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'予測１８．衛星'!$U$14:$U$24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747506"/>
        <c:axId val="4183235"/>
      </c:lineChart>
      <c:catAx>
        <c:axId val="37747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83235"/>
        <c:crosses val="autoZero"/>
        <c:auto val="1"/>
        <c:lblOffset val="100"/>
        <c:noMultiLvlLbl val="0"/>
      </c:catAx>
      <c:valAx>
        <c:axId val="41832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747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25"/>
          <c:y val="0.0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7"/>
          <c:w val="0.861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'予測１８．衛星'!$AA$6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'予測１８．衛星'!$AA$14:$AA$24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649116"/>
        <c:axId val="3297725"/>
      </c:lineChart>
      <c:catAx>
        <c:axId val="3764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97725"/>
        <c:crosses val="autoZero"/>
        <c:auto val="1"/>
        <c:lblOffset val="100"/>
        <c:noMultiLvlLbl val="0"/>
      </c:catAx>
      <c:valAx>
        <c:axId val="32977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649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5"/>
          <c:w val="0.913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'予測１８．衛星'!$AF$6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'予測１８．衛星'!$AF$14:$AF$24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'予測１８．衛星'!$AG$6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'予測１８．衛星'!$AG$14:$AG$24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679526"/>
        <c:axId val="65789143"/>
      </c:lineChart>
      <c:catAx>
        <c:axId val="29679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89143"/>
        <c:crosses val="autoZero"/>
        <c:auto val="1"/>
        <c:lblOffset val="100"/>
        <c:noMultiLvlLbl val="0"/>
      </c:catAx>
      <c:valAx>
        <c:axId val="657891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679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5"/>
          <c:y val="0.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0875"/>
          <c:w val="0.876"/>
          <c:h val="0.878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'予測１８．衛星'!$V$14:$V$24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231376"/>
        <c:axId val="27320337"/>
      </c:lineChart>
      <c:catAx>
        <c:axId val="55231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320337"/>
        <c:crosses val="autoZero"/>
        <c:auto val="1"/>
        <c:lblOffset val="100"/>
        <c:noMultiLvlLbl val="0"/>
      </c:catAx>
      <c:valAx>
        <c:axId val="273203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231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2"/>
          <c:y val="0.0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05"/>
          <c:w val="0.899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'予測１８．衛星'!$AI$6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'予測１８．衛星'!$AI$14:$AI$24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4556442"/>
        <c:axId val="65463659"/>
      </c:lineChart>
      <c:catAx>
        <c:axId val="44556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5463659"/>
        <c:crosses val="autoZero"/>
        <c:auto val="1"/>
        <c:lblOffset val="100"/>
        <c:noMultiLvlLbl val="0"/>
      </c:catAx>
      <c:valAx>
        <c:axId val="654636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556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375"/>
          <c:y val="0.0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'予測データ（世帯）'!$K$4</c:f>
              <c:strCache>
                <c:ptCount val="1"/>
                <c:pt idx="0">
                  <c:v>世帯加入数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'予測データ（世帯）'!$A$16:$A$30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'予測データ（世帯）'!$J$16:$J$30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52302020"/>
        <c:axId val="956133"/>
      </c:lineChart>
      <c:catAx>
        <c:axId val="52302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56133"/>
        <c:crosses val="autoZero"/>
        <c:auto val="1"/>
        <c:lblOffset val="100"/>
        <c:noMultiLvlLbl val="0"/>
      </c:catAx>
      <c:valAx>
        <c:axId val="9561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30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'予測データ（世帯）'!$J$4</c:f>
              <c:strCache>
                <c:ptCount val="1"/>
                <c:pt idx="0">
                  <c:v>世帯当加入率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'予測データ（世帯）'!$A$16:$A$30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'予測データ（世帯）'!$I$16:$I$30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8605198"/>
        <c:axId val="10337919"/>
      </c:lineChart>
      <c:catAx>
        <c:axId val="8605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337919"/>
        <c:crosses val="autoZero"/>
        <c:auto val="1"/>
        <c:lblOffset val="100"/>
        <c:noMultiLvlLbl val="0"/>
      </c:catAx>
      <c:valAx>
        <c:axId val="103379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60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価格・加入者数
加入者指数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675"/>
          <c:w val="0.917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'価格・加入者指数 '!$B$4:$C$4</c:f>
              <c:strCache>
                <c:ptCount val="1"/>
                <c:pt idx="0">
                  <c:v>0 0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'!$A$11:$A$31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'!$C$11:$C$31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'価格・加入者指数 '!$D$4:$E$4</c:f>
              <c:strCache>
                <c:ptCount val="1"/>
                <c:pt idx="0">
                  <c:v>0 0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'!$A$11:$A$31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'!$E$11:$E$31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5932408"/>
        <c:axId val="32065081"/>
      </c:lineChart>
      <c:catAx>
        <c:axId val="2593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065081"/>
        <c:crosses val="autoZero"/>
        <c:auto val="1"/>
        <c:lblOffset val="100"/>
        <c:noMultiLvlLbl val="0"/>
      </c:catAx>
      <c:valAx>
        <c:axId val="320650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932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0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価格・加入者数
価格指数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35"/>
          <c:w val="0.907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'価格・加入者指数 '!$B$4:$C$4</c:f>
              <c:strCache>
                <c:ptCount val="1"/>
                <c:pt idx="0">
                  <c:v>0 0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'!$A$11:$A$31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'!$B$11:$B$31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'価格・加入者指数 '!$D$4:$E$4</c:f>
              <c:strCache>
                <c:ptCount val="1"/>
                <c:pt idx="0">
                  <c:v>0 0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'!$A$11:$A$31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'!$D$11:$D$31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0150274"/>
        <c:axId val="47134739"/>
      </c:lineChart>
      <c:catAx>
        <c:axId val="2015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-0.00525"/>
              <c:y val="0.2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134739"/>
        <c:crosses val="autoZero"/>
        <c:auto val="1"/>
        <c:lblOffset val="100"/>
        <c:noMultiLvlLbl val="0"/>
      </c:catAx>
      <c:valAx>
        <c:axId val="471347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150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0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2625"/>
          <c:w val="0.86775"/>
          <c:h val="0.8622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'予測１１．現行（ISDN）'!$V$14:$V$24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949536"/>
        <c:axId val="24001505"/>
      </c:lineChart>
      <c:catAx>
        <c:axId val="3994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001505"/>
        <c:crosses val="autoZero"/>
        <c:auto val="1"/>
        <c:lblOffset val="100"/>
        <c:noMultiLvlLbl val="0"/>
      </c:catAx>
      <c:valAx>
        <c:axId val="240015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949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45"/>
          <c:y val="0.068"/>
        </c:manualLayout>
      </c:layout>
      <c:overlay val="0"/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3025"/>
          <c:w val="0.8972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'予測１１．現行（ISDN）'!$AI$6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'予測１１．現行（ISDN）'!$AI$14:$AI$24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4686954"/>
        <c:axId val="65073723"/>
      </c:lineChart>
      <c:catAx>
        <c:axId val="14686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5073723"/>
        <c:crosses val="autoZero"/>
        <c:auto val="1"/>
        <c:lblOffset val="100"/>
        <c:noMultiLvlLbl val="0"/>
      </c:catAx>
      <c:valAx>
        <c:axId val="650737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686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625"/>
          <c:y val="0.04275"/>
        </c:manualLayout>
      </c:layout>
      <c:overlay val="0"/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"/>
          <c:y val="0.13275"/>
          <c:w val="0.828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'予測１２．IP-ISDN'!$D$8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'予測１２．IP-ISDN'!$D$14:$D$24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792596"/>
        <c:axId val="36480181"/>
      </c:lineChart>
      <c:catAx>
        <c:axId val="48792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480181"/>
        <c:crosses val="autoZero"/>
        <c:auto val="1"/>
        <c:lblOffset val="100"/>
        <c:noMultiLvlLbl val="0"/>
      </c:catAx>
      <c:valAx>
        <c:axId val="36480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792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5"/>
          <c:y val="0.0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Relationship Id="rId4" Type="http://schemas.openxmlformats.org/officeDocument/2006/relationships/chart" Target="/xl/charts/chart60.xml" /><Relationship Id="rId5" Type="http://schemas.openxmlformats.org/officeDocument/2006/relationships/chart" Target="/xl/charts/chart61.xml" /><Relationship Id="rId6" Type="http://schemas.openxmlformats.org/officeDocument/2006/relationships/chart" Target="/xl/charts/chart62.xml" /><Relationship Id="rId7" Type="http://schemas.openxmlformats.org/officeDocument/2006/relationships/chart" Target="/xl/charts/chart63.xml" /><Relationship Id="rId8" Type="http://schemas.openxmlformats.org/officeDocument/2006/relationships/chart" Target="/xl/charts/chart6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23</xdr:row>
      <xdr:rowOff>114300</xdr:rowOff>
    </xdr:from>
    <xdr:to>
      <xdr:col>15</xdr:col>
      <xdr:colOff>38100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6391275" y="3838575"/>
        <a:ext cx="5343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</xdr:row>
      <xdr:rowOff>66675</xdr:rowOff>
    </xdr:from>
    <xdr:to>
      <xdr:col>15</xdr:col>
      <xdr:colOff>47625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410325" y="228600"/>
        <a:ext cx="53340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438150</xdr:colOff>
      <xdr:row>21</xdr:row>
      <xdr:rowOff>142875</xdr:rowOff>
    </xdr:from>
    <xdr:to>
      <xdr:col>30</xdr:col>
      <xdr:colOff>314325</xdr:colOff>
      <xdr:row>38</xdr:row>
      <xdr:rowOff>104775</xdr:rowOff>
    </xdr:to>
    <xdr:graphicFrame>
      <xdr:nvGraphicFramePr>
        <xdr:cNvPr id="1" name="Chart 3"/>
        <xdr:cNvGraphicFramePr/>
      </xdr:nvGraphicFramePr>
      <xdr:xfrm>
        <a:off x="15401925" y="3543300"/>
        <a:ext cx="94773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438150</xdr:colOff>
      <xdr:row>0</xdr:row>
      <xdr:rowOff>142875</xdr:rowOff>
    </xdr:from>
    <xdr:to>
      <xdr:col>30</xdr:col>
      <xdr:colOff>323850</xdr:colOff>
      <xdr:row>19</xdr:row>
      <xdr:rowOff>38100</xdr:rowOff>
    </xdr:to>
    <xdr:graphicFrame>
      <xdr:nvGraphicFramePr>
        <xdr:cNvPr id="2" name="Chart 4"/>
        <xdr:cNvGraphicFramePr/>
      </xdr:nvGraphicFramePr>
      <xdr:xfrm>
        <a:off x="15401925" y="142875"/>
        <a:ext cx="94869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en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測用パラメタ"/>
      <sheetName val="予測データ（世帯）"/>
      <sheetName val="価格・加入者指数 "/>
      <sheetName val="Logistics"/>
      <sheetName val="US"/>
      <sheetName val="Online-REG"/>
      <sheetName val="予測データ （業務用）"/>
    </sheetNames>
    <sheetDataSet>
      <sheetData sheetId="0">
        <row r="6">
          <cell r="E6">
            <v>1500</v>
          </cell>
          <cell r="F6">
            <v>1750</v>
          </cell>
          <cell r="G6">
            <v>2000</v>
          </cell>
          <cell r="H6">
            <v>3000</v>
          </cell>
          <cell r="I6">
            <v>6000</v>
          </cell>
          <cell r="J6">
            <v>1500</v>
          </cell>
          <cell r="K6">
            <v>1800</v>
          </cell>
          <cell r="L6">
            <v>500</v>
          </cell>
        </row>
        <row r="7">
          <cell r="E7">
            <v>1</v>
          </cell>
          <cell r="F7">
            <v>0.95</v>
          </cell>
          <cell r="G7">
            <v>0.8</v>
          </cell>
          <cell r="H7">
            <v>0.5</v>
          </cell>
          <cell r="I7">
            <v>0.75</v>
          </cell>
          <cell r="J7">
            <v>0.3</v>
          </cell>
          <cell r="K7">
            <v>0.3</v>
          </cell>
          <cell r="L7">
            <v>0.75</v>
          </cell>
        </row>
        <row r="8">
          <cell r="E8">
            <v>0.3187</v>
          </cell>
          <cell r="F8">
            <v>0.3187</v>
          </cell>
          <cell r="G8">
            <v>0.3187</v>
          </cell>
          <cell r="H8">
            <v>0.3187</v>
          </cell>
          <cell r="I8">
            <v>0.3187</v>
          </cell>
          <cell r="J8">
            <v>0.3187</v>
          </cell>
          <cell r="K8">
            <v>0.3187</v>
          </cell>
          <cell r="L8">
            <v>0.3187</v>
          </cell>
        </row>
        <row r="9">
          <cell r="E9">
            <v>0.1746</v>
          </cell>
          <cell r="F9">
            <v>0.1746</v>
          </cell>
          <cell r="G9">
            <v>0.1746</v>
          </cell>
          <cell r="H9">
            <v>0.1746</v>
          </cell>
          <cell r="I9">
            <v>0.1746</v>
          </cell>
          <cell r="J9">
            <v>0.1746</v>
          </cell>
          <cell r="K9">
            <v>0.1746</v>
          </cell>
          <cell r="L9">
            <v>0.1746</v>
          </cell>
        </row>
        <row r="10">
          <cell r="E10">
            <v>56.517</v>
          </cell>
          <cell r="F10">
            <v>56.517</v>
          </cell>
          <cell r="G10">
            <v>56.517</v>
          </cell>
          <cell r="H10">
            <v>56.517</v>
          </cell>
          <cell r="I10">
            <v>56.517</v>
          </cell>
          <cell r="J10">
            <v>56.517</v>
          </cell>
          <cell r="K10">
            <v>56.517</v>
          </cell>
          <cell r="L10">
            <v>56.517</v>
          </cell>
        </row>
        <row r="11">
          <cell r="E11">
            <v>0.3</v>
          </cell>
          <cell r="F11">
            <v>0.3</v>
          </cell>
          <cell r="G11">
            <v>0.3</v>
          </cell>
          <cell r="H11">
            <v>0.3</v>
          </cell>
          <cell r="I11">
            <v>0.3</v>
          </cell>
          <cell r="J11">
            <v>0.3</v>
          </cell>
          <cell r="K11">
            <v>0.3</v>
          </cell>
          <cell r="L11">
            <v>0.3</v>
          </cell>
        </row>
        <row r="12">
          <cell r="E12">
            <v>3.5</v>
          </cell>
          <cell r="F12">
            <v>3.5</v>
          </cell>
          <cell r="G12">
            <v>3.5</v>
          </cell>
          <cell r="H12">
            <v>3.5</v>
          </cell>
          <cell r="I12">
            <v>3.5</v>
          </cell>
          <cell r="J12">
            <v>3.5</v>
          </cell>
          <cell r="K12">
            <v>3.5</v>
          </cell>
          <cell r="L12">
            <v>3.5</v>
          </cell>
        </row>
        <row r="13">
          <cell r="E13">
            <v>5000</v>
          </cell>
          <cell r="F13">
            <v>5000</v>
          </cell>
          <cell r="G13">
            <v>5000</v>
          </cell>
          <cell r="H13">
            <v>5000</v>
          </cell>
          <cell r="I13">
            <v>5000</v>
          </cell>
          <cell r="J13">
            <v>5000</v>
          </cell>
          <cell r="K13">
            <v>5000</v>
          </cell>
          <cell r="L13">
            <v>5000</v>
          </cell>
        </row>
        <row r="14"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2</v>
          </cell>
          <cell r="K14">
            <v>2</v>
          </cell>
          <cell r="L14">
            <v>2</v>
          </cell>
        </row>
        <row r="15">
          <cell r="E15">
            <v>2</v>
          </cell>
          <cell r="F15">
            <v>100</v>
          </cell>
          <cell r="G15">
            <v>10</v>
          </cell>
          <cell r="H15">
            <v>10</v>
          </cell>
          <cell r="I15">
            <v>100</v>
          </cell>
          <cell r="J15">
            <v>200</v>
          </cell>
          <cell r="K15">
            <v>200</v>
          </cell>
          <cell r="L15">
            <v>2</v>
          </cell>
        </row>
        <row r="16">
          <cell r="E16">
            <v>1000</v>
          </cell>
          <cell r="F16">
            <v>1000</v>
          </cell>
          <cell r="G16">
            <v>1000</v>
          </cell>
          <cell r="H16">
            <v>1000</v>
          </cell>
          <cell r="I16">
            <v>1000</v>
          </cell>
          <cell r="J16">
            <v>5000</v>
          </cell>
          <cell r="K16">
            <v>5000</v>
          </cell>
          <cell r="L16">
            <v>1000</v>
          </cell>
        </row>
        <row r="17">
          <cell r="E17">
            <v>1.01</v>
          </cell>
          <cell r="F17">
            <v>1.1</v>
          </cell>
          <cell r="G17">
            <v>1.1</v>
          </cell>
          <cell r="H17">
            <v>1.1</v>
          </cell>
          <cell r="I17">
            <v>1.1</v>
          </cell>
          <cell r="J17">
            <v>1.1</v>
          </cell>
          <cell r="K17">
            <v>1.1</v>
          </cell>
          <cell r="L17">
            <v>1.1</v>
          </cell>
        </row>
        <row r="18">
          <cell r="E18">
            <v>10000</v>
          </cell>
          <cell r="F18">
            <v>20000</v>
          </cell>
          <cell r="G18">
            <v>30000</v>
          </cell>
          <cell r="H18">
            <v>60000</v>
          </cell>
          <cell r="I18">
            <v>50000</v>
          </cell>
          <cell r="J18">
            <v>25000</v>
          </cell>
          <cell r="K18">
            <v>30000</v>
          </cell>
          <cell r="L18">
            <v>50000</v>
          </cell>
        </row>
        <row r="19">
          <cell r="E19">
            <v>4</v>
          </cell>
          <cell r="F19">
            <v>100</v>
          </cell>
          <cell r="G19">
            <v>10</v>
          </cell>
          <cell r="H19">
            <v>10</v>
          </cell>
          <cell r="I19">
            <v>100</v>
          </cell>
          <cell r="J19">
            <v>200</v>
          </cell>
          <cell r="K19">
            <v>200</v>
          </cell>
          <cell r="L19">
            <v>2</v>
          </cell>
        </row>
        <row r="20">
          <cell r="E20">
            <v>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</v>
          </cell>
        </row>
        <row r="21">
          <cell r="E21">
            <v>1.1</v>
          </cell>
          <cell r="F21">
            <v>1.1</v>
          </cell>
          <cell r="G21">
            <v>1.1</v>
          </cell>
          <cell r="H21">
            <v>1.1</v>
          </cell>
          <cell r="I21">
            <v>1.1</v>
          </cell>
          <cell r="J21">
            <v>1.1</v>
          </cell>
          <cell r="K21">
            <v>1.1</v>
          </cell>
          <cell r="L21">
            <v>1.1</v>
          </cell>
        </row>
        <row r="22">
          <cell r="E22">
            <v>5000</v>
          </cell>
          <cell r="F22">
            <v>20000</v>
          </cell>
          <cell r="G22">
            <v>20000</v>
          </cell>
          <cell r="H22">
            <v>15000</v>
          </cell>
          <cell r="I22">
            <v>30000</v>
          </cell>
          <cell r="J22">
            <v>20000</v>
          </cell>
          <cell r="K22">
            <v>25000</v>
          </cell>
          <cell r="L22">
            <v>10000</v>
          </cell>
        </row>
        <row r="23">
          <cell r="E23">
            <v>2</v>
          </cell>
          <cell r="F23">
            <v>100</v>
          </cell>
          <cell r="G23">
            <v>10</v>
          </cell>
          <cell r="H23">
            <v>10</v>
          </cell>
          <cell r="I23">
            <v>2</v>
          </cell>
          <cell r="J23">
            <v>100</v>
          </cell>
          <cell r="K23">
            <v>100</v>
          </cell>
          <cell r="L23">
            <v>2</v>
          </cell>
        </row>
        <row r="24">
          <cell r="E24">
            <v>2000</v>
          </cell>
          <cell r="F24">
            <v>1000</v>
          </cell>
          <cell r="G24">
            <v>1000</v>
          </cell>
          <cell r="H24">
            <v>1000</v>
          </cell>
          <cell r="I24">
            <v>1000</v>
          </cell>
          <cell r="J24">
            <v>1000</v>
          </cell>
          <cell r="K24">
            <v>1000</v>
          </cell>
          <cell r="L24">
            <v>10</v>
          </cell>
        </row>
        <row r="25">
          <cell r="E25">
            <v>1.5</v>
          </cell>
          <cell r="F25">
            <v>1.1</v>
          </cell>
          <cell r="G25">
            <v>2</v>
          </cell>
          <cell r="H25">
            <v>2</v>
          </cell>
          <cell r="I25">
            <v>2</v>
          </cell>
          <cell r="J25">
            <v>2</v>
          </cell>
          <cell r="K25">
            <v>2</v>
          </cell>
          <cell r="L25">
            <v>1.1</v>
          </cell>
        </row>
        <row r="26">
          <cell r="E26">
            <v>10000</v>
          </cell>
          <cell r="F26">
            <v>10000</v>
          </cell>
          <cell r="G26">
            <v>10000</v>
          </cell>
          <cell r="H26">
            <v>3500</v>
          </cell>
          <cell r="I26">
            <v>70000</v>
          </cell>
          <cell r="J26">
            <v>10000</v>
          </cell>
          <cell r="K26">
            <v>10000</v>
          </cell>
          <cell r="L26">
            <v>0</v>
          </cell>
        </row>
        <row r="27">
          <cell r="E27" t="str">
            <v>無限大</v>
          </cell>
        </row>
        <row r="28">
          <cell r="E28">
            <v>1</v>
          </cell>
        </row>
      </sheetData>
      <sheetData sheetId="1">
        <row r="1">
          <cell r="A1" t="str">
            <v>表1：　予測用基礎データ（世帯）</v>
          </cell>
        </row>
        <row r="2">
          <cell r="D2" t="str">
            <v>人口・世帯</v>
          </cell>
          <cell r="F2" t="str">
            <v>PC保有</v>
          </cell>
          <cell r="H2" t="str">
            <v>携帯電話・PHS保有 </v>
          </cell>
          <cell r="J2" t="str">
            <v>インターネット加入
（中位）</v>
          </cell>
          <cell r="L2" t="str">
            <v>インターネット加入
（低位）</v>
          </cell>
          <cell r="N2" t="str">
            <v>インターネット加入
（高位）</v>
          </cell>
        </row>
        <row r="4">
          <cell r="C4" t="str">
            <v>人口</v>
          </cell>
          <cell r="D4" t="str">
            <v>平均世帯人員</v>
          </cell>
          <cell r="E4" t="str">
            <v>世帯数</v>
          </cell>
          <cell r="F4" t="str">
            <v>世帯当保有率</v>
          </cell>
          <cell r="G4" t="str">
            <v>保有世帯数</v>
          </cell>
          <cell r="H4" t="str">
            <v>世帯当保有率</v>
          </cell>
          <cell r="I4" t="str">
            <v>保有世帯数</v>
          </cell>
          <cell r="J4" t="str">
            <v>世帯当加入率</v>
          </cell>
          <cell r="K4" t="str">
            <v>世帯加入数</v>
          </cell>
          <cell r="L4" t="str">
            <v>世帯当加入率</v>
          </cell>
          <cell r="M4" t="str">
            <v>世帯加入数</v>
          </cell>
          <cell r="N4" t="str">
            <v>世帯当加入率</v>
          </cell>
          <cell r="O4" t="str">
            <v>世帯加入数</v>
          </cell>
        </row>
        <row r="5">
          <cell r="A5" t="str">
            <v>単位</v>
          </cell>
          <cell r="B5" t="str">
            <v>千人</v>
          </cell>
          <cell r="C5" t="str">
            <v>人／世帯</v>
          </cell>
          <cell r="D5" t="str">
            <v>千世帯</v>
          </cell>
          <cell r="E5" t="str">
            <v>1.0</v>
          </cell>
          <cell r="F5" t="str">
            <v>千世帯</v>
          </cell>
          <cell r="G5" t="str">
            <v>1.0</v>
          </cell>
          <cell r="H5" t="str">
            <v>千世帯</v>
          </cell>
          <cell r="I5" t="str">
            <v>1.0</v>
          </cell>
          <cell r="J5" t="str">
            <v>千世帯</v>
          </cell>
          <cell r="K5" t="str">
            <v>1.0</v>
          </cell>
          <cell r="L5" t="str">
            <v>千世帯</v>
          </cell>
          <cell r="M5" t="str">
            <v>1.0</v>
          </cell>
          <cell r="N5" t="str">
            <v>千世帯</v>
          </cell>
        </row>
        <row r="6">
          <cell r="A6">
            <v>1970</v>
          </cell>
          <cell r="B6">
            <v>103720</v>
          </cell>
        </row>
        <row r="7">
          <cell r="A7">
            <v>1975</v>
          </cell>
          <cell r="B7">
            <v>111940</v>
          </cell>
        </row>
        <row r="8">
          <cell r="A8">
            <v>1980</v>
          </cell>
          <cell r="B8">
            <v>117060</v>
          </cell>
        </row>
        <row r="9">
          <cell r="A9">
            <v>1985</v>
          </cell>
          <cell r="B9">
            <v>121049</v>
          </cell>
        </row>
        <row r="10">
          <cell r="A10">
            <v>1990</v>
          </cell>
          <cell r="B10">
            <v>123611</v>
          </cell>
        </row>
        <row r="11">
          <cell r="A11">
            <v>1991</v>
          </cell>
          <cell r="B11">
            <v>124043</v>
          </cell>
        </row>
        <row r="12">
          <cell r="A12">
            <v>1992</v>
          </cell>
          <cell r="B12">
            <v>124452</v>
          </cell>
        </row>
        <row r="13">
          <cell r="A13">
            <v>1993</v>
          </cell>
          <cell r="B13">
            <v>124764</v>
          </cell>
          <cell r="G13">
            <v>3.2</v>
          </cell>
        </row>
        <row r="14">
          <cell r="A14">
            <v>1994</v>
          </cell>
          <cell r="B14">
            <v>125034</v>
          </cell>
          <cell r="C14">
            <v>3.423379425928412</v>
          </cell>
          <cell r="D14">
            <v>36523.558870805304</v>
          </cell>
          <cell r="G14">
            <v>5.8</v>
          </cell>
          <cell r="H14">
            <v>2118366.4145067073</v>
          </cell>
        </row>
        <row r="15">
          <cell r="A15">
            <v>1995</v>
          </cell>
          <cell r="B15">
            <v>125570</v>
          </cell>
          <cell r="C15">
            <v>3.3959458433859346</v>
          </cell>
          <cell r="D15">
            <v>36976.443615720375</v>
          </cell>
          <cell r="E15">
            <v>16.3</v>
          </cell>
          <cell r="F15">
            <v>6027.160309362421</v>
          </cell>
          <cell r="G15">
            <v>10.9</v>
          </cell>
          <cell r="H15">
            <v>4030432.354113521</v>
          </cell>
        </row>
        <row r="16">
          <cell r="A16">
            <v>1996</v>
          </cell>
          <cell r="B16">
            <v>125869</v>
          </cell>
          <cell r="C16">
            <v>3.3687321025137718</v>
          </cell>
          <cell r="D16">
            <v>37363.90908201803</v>
          </cell>
          <cell r="E16">
            <v>22.3</v>
          </cell>
          <cell r="F16">
            <v>8332.151725290021</v>
          </cell>
          <cell r="G16">
            <v>32.7</v>
          </cell>
          <cell r="H16">
            <v>12217998.269819897</v>
          </cell>
          <cell r="I16">
            <v>3.3</v>
          </cell>
          <cell r="J16">
            <v>1233.008999706595</v>
          </cell>
          <cell r="K16">
            <v>2.8049999999999997</v>
          </cell>
          <cell r="L16">
            <v>1048.0576497506056</v>
          </cell>
          <cell r="M16">
            <v>3.465</v>
          </cell>
          <cell r="N16">
            <v>1294.6594496919247</v>
          </cell>
        </row>
        <row r="17">
          <cell r="A17">
            <v>1997</v>
          </cell>
          <cell r="B17">
            <v>126156</v>
          </cell>
          <cell r="C17">
            <v>3.3417364415894086</v>
          </cell>
          <cell r="D17">
            <v>37751.63068814524</v>
          </cell>
          <cell r="E17">
            <v>28.2</v>
          </cell>
          <cell r="F17">
            <v>10645.959854056959</v>
          </cell>
          <cell r="G17">
            <v>61.3</v>
          </cell>
          <cell r="H17">
            <v>23141749.611833032</v>
          </cell>
          <cell r="I17">
            <v>6.4</v>
          </cell>
          <cell r="J17">
            <v>2416.1043640412954</v>
          </cell>
          <cell r="K17">
            <v>5.44</v>
          </cell>
          <cell r="L17">
            <v>2053.6887094351014</v>
          </cell>
          <cell r="M17">
            <v>6.720000000000001</v>
          </cell>
          <cell r="N17">
            <v>2536.9095822433605</v>
          </cell>
        </row>
        <row r="18">
          <cell r="A18">
            <v>1998</v>
          </cell>
          <cell r="B18">
            <v>126420</v>
          </cell>
          <cell r="C18">
            <v>3.3149571130080657</v>
          </cell>
          <cell r="D18">
            <v>38136.239984499734</v>
          </cell>
          <cell r="I18">
            <v>9.259417710650725</v>
          </cell>
          <cell r="J18">
            <v>3531.1937593010316</v>
          </cell>
          <cell r="K18">
            <v>7.870505054053116</v>
          </cell>
          <cell r="L18">
            <v>3001.514695405877</v>
          </cell>
          <cell r="M18">
            <v>9.722388596183261</v>
          </cell>
          <cell r="N18">
            <v>3707.753447266083</v>
          </cell>
        </row>
        <row r="19">
          <cell r="A19">
            <v>1999</v>
          </cell>
          <cell r="B19">
            <v>126665</v>
          </cell>
          <cell r="C19">
            <v>3.2883923831695627</v>
          </cell>
          <cell r="D19">
            <v>38518.82173437958</v>
          </cell>
          <cell r="I19">
            <v>14.243865521854827</v>
          </cell>
          <cell r="J19">
            <v>5486.569168448016</v>
          </cell>
          <cell r="K19">
            <v>12.107285693576603</v>
          </cell>
          <cell r="L19">
            <v>4663.583793180814</v>
          </cell>
          <cell r="M19">
            <v>14.95605879794757</v>
          </cell>
          <cell r="N19">
            <v>5760.897626870417</v>
          </cell>
        </row>
        <row r="20">
          <cell r="A20">
            <v>2000</v>
          </cell>
          <cell r="B20">
            <v>126892</v>
          </cell>
          <cell r="C20">
            <v>3.262040532366104</v>
          </cell>
          <cell r="D20">
            <v>38899.57796078014</v>
          </cell>
          <cell r="I20">
            <v>21.251570566794268</v>
          </cell>
          <cell r="J20">
            <v>8266.771260520341</v>
          </cell>
          <cell r="K20">
            <v>18.063834981775127</v>
          </cell>
          <cell r="L20">
            <v>7026.755571442291</v>
          </cell>
          <cell r="M20">
            <v>22.31414909513398</v>
          </cell>
          <cell r="N20">
            <v>8680.109823546358</v>
          </cell>
        </row>
        <row r="21">
          <cell r="A21">
            <v>2001</v>
          </cell>
          <cell r="B21">
            <v>127100</v>
          </cell>
          <cell r="C21">
            <v>3.2358998546709046</v>
          </cell>
          <cell r="D21">
            <v>39278.100592802875</v>
          </cell>
          <cell r="I21">
            <v>30.418900664499436</v>
          </cell>
          <cell r="J21">
            <v>11947.96640222687</v>
          </cell>
          <cell r="K21">
            <v>25.85606556482452</v>
          </cell>
          <cell r="L21">
            <v>10155.771441892839</v>
          </cell>
          <cell r="M21">
            <v>31.939845697724408</v>
          </cell>
          <cell r="N21">
            <v>12545.364722338214</v>
          </cell>
        </row>
        <row r="22">
          <cell r="A22">
            <v>2002</v>
          </cell>
          <cell r="B22">
            <v>127286</v>
          </cell>
          <cell r="C22">
            <v>3.2099686578278237</v>
          </cell>
          <cell r="D22">
            <v>39653.34667352611</v>
          </cell>
          <cell r="I22">
            <v>41.34366977771198</v>
          </cell>
          <cell r="J22">
            <v>16394.148704513973</v>
          </cell>
          <cell r="K22">
            <v>35.14211931105518</v>
          </cell>
          <cell r="L22">
            <v>13935.026398836877</v>
          </cell>
          <cell r="M22">
            <v>43.410853266597584</v>
          </cell>
          <cell r="N22">
            <v>17213.856139739673</v>
          </cell>
        </row>
        <row r="23">
          <cell r="A23">
            <v>2003</v>
          </cell>
          <cell r="B23">
            <v>127447</v>
          </cell>
          <cell r="C23">
            <v>3.1842452631417664</v>
          </cell>
          <cell r="D23">
            <v>40024.241058068874</v>
          </cell>
          <cell r="I23">
            <v>53.00461801352254</v>
          </cell>
          <cell r="J23">
            <v>21214.69608564086</v>
          </cell>
          <cell r="K23">
            <v>45.053925311494154</v>
          </cell>
          <cell r="L23">
            <v>18032.491672794727</v>
          </cell>
          <cell r="M23">
            <v>55.654848914198666</v>
          </cell>
          <cell r="N23">
            <v>22275.430889922904</v>
          </cell>
        </row>
        <row r="24">
          <cell r="A24">
            <v>2004</v>
          </cell>
          <cell r="B24">
            <v>127581</v>
          </cell>
          <cell r="C24">
            <v>3.1587280053700253</v>
          </cell>
          <cell r="D24">
            <v>40389.992358666124</v>
          </cell>
          <cell r="I24">
            <v>64.07506959156267</v>
          </cell>
          <cell r="J24">
            <v>25879.91571184216</v>
          </cell>
          <cell r="K24">
            <v>54.46380915282826</v>
          </cell>
          <cell r="L24">
            <v>21997.928355065837</v>
          </cell>
          <cell r="M24">
            <v>67.2788230711408</v>
          </cell>
          <cell r="N24">
            <v>27173.911497434274</v>
          </cell>
        </row>
        <row r="25">
          <cell r="A25">
            <v>2005</v>
          </cell>
          <cell r="B25">
            <v>127684</v>
          </cell>
          <cell r="C25">
            <v>3.133415232614475</v>
          </cell>
          <cell r="D25">
            <v>40749.147661946605</v>
          </cell>
          <cell r="I25">
            <v>73.47544650892755</v>
          </cell>
          <cell r="J25">
            <v>29940.61819319748</v>
          </cell>
          <cell r="K25">
            <v>62.45412953258841</v>
          </cell>
          <cell r="L25">
            <v>25449.525464217855</v>
          </cell>
          <cell r="M25">
            <v>77.14921883437393</v>
          </cell>
          <cell r="N25">
            <v>31437.64910285735</v>
          </cell>
        </row>
        <row r="26">
          <cell r="A26">
            <v>2006</v>
          </cell>
          <cell r="B26">
            <v>127752</v>
          </cell>
          <cell r="C26">
            <v>3.1083053062146364</v>
          </cell>
          <cell r="D26">
            <v>41100.209733122785</v>
          </cell>
          <cell r="I26">
            <v>80.73058461952404</v>
          </cell>
          <cell r="J26">
            <v>33180.439597400546</v>
          </cell>
          <cell r="K26">
            <v>68.62099692659542</v>
          </cell>
          <cell r="L26">
            <v>28203.37365779046</v>
          </cell>
          <cell r="M26">
            <v>84.76711385050024</v>
          </cell>
          <cell r="N26">
            <v>34839.46157727057</v>
          </cell>
        </row>
        <row r="27">
          <cell r="A27">
            <v>2007</v>
          </cell>
          <cell r="B27">
            <v>127782</v>
          </cell>
          <cell r="C27">
            <v>3.0833966006415947</v>
          </cell>
          <cell r="D27">
            <v>41441.960457960886</v>
          </cell>
          <cell r="I27">
            <v>85.92802716203366</v>
          </cell>
          <cell r="J27">
            <v>35610.25903879588</v>
          </cell>
          <cell r="K27">
            <v>73.0388230877286</v>
          </cell>
          <cell r="L27">
            <v>30268.720182976496</v>
          </cell>
          <cell r="M27">
            <v>90.22442852013535</v>
          </cell>
          <cell r="N27">
            <v>37390.77199073567</v>
          </cell>
        </row>
        <row r="28">
          <cell r="A28">
            <v>2008</v>
          </cell>
          <cell r="B28">
            <v>127772</v>
          </cell>
          <cell r="C28">
            <v>3.058687503392769</v>
          </cell>
          <cell r="D28">
            <v>41773.473052828136</v>
          </cell>
          <cell r="I28">
            <v>89.45589215286404</v>
          </cell>
          <cell r="J28">
            <v>37368.83300264366</v>
          </cell>
          <cell r="K28">
            <v>76.03750832993443</v>
          </cell>
          <cell r="L28">
            <v>31763.508052247107</v>
          </cell>
          <cell r="M28">
            <v>93.92868676050725</v>
          </cell>
          <cell r="N28">
            <v>39237.27465277584</v>
          </cell>
        </row>
        <row r="29">
          <cell r="A29">
            <v>2009</v>
          </cell>
          <cell r="B29">
            <v>127719</v>
          </cell>
          <cell r="C29">
            <v>3.0341764148875234</v>
          </cell>
          <cell r="D29">
            <v>42093.46542057757</v>
          </cell>
          <cell r="I29">
            <v>91.76369886760061</v>
          </cell>
          <cell r="J29">
            <v>38626.520851476394</v>
          </cell>
          <cell r="K29">
            <v>77.99914403746051</v>
          </cell>
          <cell r="L29">
            <v>32832.54272375493</v>
          </cell>
          <cell r="M29">
            <v>96.35188381098064</v>
          </cell>
          <cell r="N29">
            <v>40557.84689405022</v>
          </cell>
        </row>
        <row r="30">
          <cell r="A30">
            <v>2010</v>
          </cell>
          <cell r="B30">
            <v>127623</v>
          </cell>
          <cell r="C30">
            <v>3.0098617483636163</v>
          </cell>
          <cell r="D30">
            <v>42401.61531319015</v>
          </cell>
          <cell r="I30">
            <v>93.23713324704245</v>
          </cell>
          <cell r="J30">
            <v>39534.05056845746</v>
          </cell>
          <cell r="K30">
            <v>79.25156325998609</v>
          </cell>
          <cell r="L30">
            <v>33603.94298318884</v>
          </cell>
          <cell r="M30">
            <v>97.89898990939457</v>
          </cell>
          <cell r="N30">
            <v>41510.75309688033</v>
          </cell>
        </row>
        <row r="33">
          <cell r="A33" t="str">
            <v>注</v>
          </cell>
          <cell r="B33" t="str">
            <v>(1)</v>
          </cell>
          <cell r="C33" t="str">
            <v>(2)</v>
          </cell>
          <cell r="D33" t="str">
            <v>(3)</v>
          </cell>
          <cell r="E33" t="str">
            <v>(4)</v>
          </cell>
          <cell r="F33" t="str">
            <v>(5)</v>
          </cell>
          <cell r="G33" t="str">
            <v>(6)</v>
          </cell>
          <cell r="H33" t="str">
            <v>(7)</v>
          </cell>
          <cell r="I33" t="str">
            <v>(8)</v>
          </cell>
          <cell r="J33" t="str">
            <v>(9)</v>
          </cell>
          <cell r="K33" t="str">
            <v>(10)</v>
          </cell>
          <cell r="L33" t="str">
            <v>(11)</v>
          </cell>
          <cell r="M33" t="str">
            <v>(12)</v>
          </cell>
          <cell r="N33" t="str">
            <v>(13)</v>
          </cell>
        </row>
        <row r="37">
          <cell r="A37" t="str">
            <v>（１）　1970-1995年：　国勢調査（総務庁統計局）
　　 　1995-2010年：　日本の将来推計人口（厚生省社会福祉・人口問題研究所）</v>
          </cell>
        </row>
        <row r="38">
          <cell r="A38" t="str">
            <v>（２）　1994-1999年：　家計調査・全世帯（総務庁統計局）
　　 　2000-2010年：　上記の外挿（semi-log回帰式使用）</v>
          </cell>
        </row>
        <row r="39">
          <cell r="A39" t="str">
            <v>（３）=（１）/（２）</v>
          </cell>
        </row>
        <row r="40">
          <cell r="A40" t="str">
            <v>（４）　1995-1997年：　平成１０年度通信白書、P. 6</v>
          </cell>
        </row>
        <row r="41">
          <cell r="A41" t="str">
            <v>（５）＝（３）×（４）</v>
          </cell>
        </row>
        <row r="42">
          <cell r="A42" t="str">
            <v>（６）　1993-1997年：　平成１０年度通信白書、P.7</v>
          </cell>
        </row>
        <row r="43">
          <cell r="A43" t="str">
            <v>（７）＝（３）×（６）</v>
          </cell>
        </row>
        <row r="44">
          <cell r="A44" t="str">
            <v>（８）　1996-1997年：　平成１０年度通信白書、P.7
     　 1998-2010年：　米国インターネット加入予測値（表２）を適用した外挿（ただし、日本の世帯普及率が米国よりも１．６年遅れていると仮定）</v>
          </cell>
        </row>
        <row r="45">
          <cell r="A45" t="str">
            <v>（９）＝（３）×（８）</v>
          </cell>
        </row>
        <row r="46">
          <cell r="A46" t="str">
            <v>（１０）＝（８）×０．８５</v>
          </cell>
        </row>
        <row r="47">
          <cell r="A47" t="str">
            <v>（１１）＝（３）×（１０）</v>
          </cell>
        </row>
        <row r="48">
          <cell r="A48" t="str">
            <v>（１２）＝（８）×１．０５</v>
          </cell>
        </row>
        <row r="49">
          <cell r="A49" t="str">
            <v>（１３）＝（３）×（１２）</v>
          </cell>
        </row>
      </sheetData>
      <sheetData sheetId="2">
        <row r="1">
          <cell r="A1" t="str">
            <v>表3：　価格・加入者指数：</v>
          </cell>
        </row>
        <row r="3">
          <cell r="A3" t="str">
            <v>新アクセス・サービス単価（普及時価格＝1.00）・加入者数指数（無調整指数＝1.00）</v>
          </cell>
        </row>
        <row r="5">
          <cell r="B5" t="str">
            <v>価格ケースNo. 1</v>
          </cell>
          <cell r="D5" t="str">
            <v>価格ケースNo. 2</v>
          </cell>
        </row>
        <row r="6">
          <cell r="B6" t="str">
            <v>価格指数</v>
          </cell>
          <cell r="C6" t="str">
            <v>加入者指数</v>
          </cell>
          <cell r="D6" t="str">
            <v>価格指数</v>
          </cell>
          <cell r="E6" t="str">
            <v>加入者指数</v>
          </cell>
        </row>
        <row r="7">
          <cell r="A7" t="str">
            <v>単位</v>
          </cell>
        </row>
        <row r="8">
          <cell r="A8">
            <v>1996</v>
          </cell>
        </row>
        <row r="9">
          <cell r="A9">
            <v>1997</v>
          </cell>
        </row>
        <row r="10">
          <cell r="A10">
            <v>1998</v>
          </cell>
        </row>
        <row r="11">
          <cell r="A11">
            <v>1999</v>
          </cell>
        </row>
        <row r="12">
          <cell r="A12">
            <v>2000</v>
          </cell>
          <cell r="B12">
            <v>9.989999999655668</v>
          </cell>
          <cell r="C12">
            <v>0.009999999387532455</v>
          </cell>
          <cell r="D12">
            <v>1.090000000203974</v>
          </cell>
          <cell r="E12">
            <v>0.0999999979602598</v>
          </cell>
        </row>
        <row r="13">
          <cell r="A13">
            <v>2001</v>
          </cell>
          <cell r="B13">
            <v>9.961153118862503</v>
          </cell>
          <cell r="C13">
            <v>0.017623698656438612</v>
          </cell>
          <cell r="D13">
            <v>1.0812268225516846</v>
          </cell>
          <cell r="E13">
            <v>0.18773177448315495</v>
          </cell>
        </row>
        <row r="14">
          <cell r="A14">
            <v>2002</v>
          </cell>
          <cell r="B14">
            <v>9.850476028407666</v>
          </cell>
          <cell r="C14">
            <v>0.030878198003536556</v>
          </cell>
          <cell r="D14">
            <v>1.0675333512869374</v>
          </cell>
          <cell r="E14">
            <v>0.32466648713062585</v>
          </cell>
        </row>
        <row r="15">
          <cell r="A15">
            <v>2003</v>
          </cell>
          <cell r="B15">
            <v>9.444036558973723</v>
          </cell>
          <cell r="C15">
            <v>0.05355772458165475</v>
          </cell>
          <cell r="D15">
            <v>1.05</v>
          </cell>
          <cell r="E15">
            <v>0.5</v>
          </cell>
        </row>
        <row r="16">
          <cell r="A16">
            <v>2004</v>
          </cell>
          <cell r="B16">
            <v>8.162212588967215</v>
          </cell>
          <cell r="C16">
            <v>0.09132524611740009</v>
          </cell>
          <cell r="D16">
            <v>1.0324666487130625</v>
          </cell>
          <cell r="E16">
            <v>0.6753335128693742</v>
          </cell>
        </row>
        <row r="17">
          <cell r="A17">
            <v>2005</v>
          </cell>
          <cell r="B17">
            <v>5.5</v>
          </cell>
          <cell r="C17">
            <v>0.15146330233381258</v>
          </cell>
          <cell r="D17">
            <v>1.0187731774483155</v>
          </cell>
          <cell r="E17">
            <v>0.8122682255168451</v>
          </cell>
        </row>
        <row r="18">
          <cell r="A18">
            <v>2006</v>
          </cell>
          <cell r="B18">
            <v>2.837787411032785</v>
          </cell>
          <cell r="C18">
            <v>0.2407119956002155</v>
          </cell>
          <cell r="D18">
            <v>1.009999999796026</v>
          </cell>
          <cell r="E18">
            <v>0.9000000020397403</v>
          </cell>
        </row>
        <row r="19">
          <cell r="A19">
            <v>2007</v>
          </cell>
          <cell r="B19">
            <v>1.5559634410262775</v>
          </cell>
          <cell r="C19">
            <v>0.36022447611689157</v>
          </cell>
          <cell r="D19">
            <v>1.0050707997810433</v>
          </cell>
          <cell r="E19">
            <v>0.9492920021895666</v>
          </cell>
        </row>
        <row r="20">
          <cell r="A20">
            <v>2008</v>
          </cell>
          <cell r="B20">
            <v>1.149523971592334</v>
          </cell>
          <cell r="C20">
            <v>0.5</v>
          </cell>
          <cell r="D20">
            <v>1.0025037092534457</v>
          </cell>
          <cell r="E20">
            <v>0.9749629074655435</v>
          </cell>
        </row>
        <row r="21">
          <cell r="A21">
            <v>2009</v>
          </cell>
          <cell r="B21">
            <v>1.0388468811374958</v>
          </cell>
          <cell r="C21">
            <v>0.6397755238831084</v>
          </cell>
          <cell r="D21">
            <v>1.0012195121405185</v>
          </cell>
          <cell r="E21">
            <v>0.9878048785948144</v>
          </cell>
        </row>
        <row r="22">
          <cell r="A22">
            <v>2010</v>
          </cell>
          <cell r="B22">
            <v>1.0100000003443332</v>
          </cell>
          <cell r="C22">
            <v>0.7592880043997845</v>
          </cell>
          <cell r="D22">
            <v>1.0005900164546118</v>
          </cell>
          <cell r="E22">
            <v>0.9940998354538816</v>
          </cell>
        </row>
        <row r="23">
          <cell r="A23">
            <v>2011</v>
          </cell>
          <cell r="B23">
            <v>1.0025680705916853</v>
          </cell>
          <cell r="C23">
            <v>0.8485366976661873</v>
          </cell>
          <cell r="D23">
            <v>1.0002845220029546</v>
          </cell>
          <cell r="E23">
            <v>0.9971547799704532</v>
          </cell>
        </row>
        <row r="24">
          <cell r="A24">
            <v>2012</v>
          </cell>
          <cell r="B24">
            <v>1.0006590936937136</v>
          </cell>
          <cell r="C24">
            <v>0.9086747538825999</v>
          </cell>
          <cell r="D24">
            <v>1.0001369862920688</v>
          </cell>
          <cell r="E24">
            <v>0.9986301370793126</v>
          </cell>
        </row>
        <row r="25">
          <cell r="A25">
            <v>2013</v>
          </cell>
          <cell r="B25">
            <v>1.0001691293053834</v>
          </cell>
          <cell r="C25">
            <v>0.9464422754183451</v>
          </cell>
          <cell r="D25">
            <v>1.00006590301671</v>
          </cell>
          <cell r="E25">
            <v>0.9993409698329</v>
          </cell>
        </row>
        <row r="26">
          <cell r="A26">
            <v>2014</v>
          </cell>
          <cell r="B26">
            <v>1.0000433983279233</v>
          </cell>
          <cell r="C26">
            <v>0.9691218019964636</v>
          </cell>
          <cell r="D26">
            <v>1.0000316937112406</v>
          </cell>
          <cell r="E26">
            <v>0.9996830628875949</v>
          </cell>
        </row>
        <row r="27">
          <cell r="A27">
            <v>2015</v>
          </cell>
          <cell r="B27">
            <v>1.0000111358306716</v>
          </cell>
          <cell r="C27">
            <v>0.9823763013435615</v>
          </cell>
          <cell r="D27">
            <v>1.000015239254943</v>
          </cell>
          <cell r="E27">
            <v>0.9998476074505702</v>
          </cell>
        </row>
        <row r="28">
          <cell r="A28">
            <v>2016</v>
          </cell>
          <cell r="B28">
            <v>1.0000028574002782</v>
          </cell>
          <cell r="C28">
            <v>0.9900000006124676</v>
          </cell>
          <cell r="D28">
            <v>1.0000073268493483</v>
          </cell>
          <cell r="E28">
            <v>0.9999267315065172</v>
          </cell>
        </row>
        <row r="29">
          <cell r="A29">
            <v>2017</v>
          </cell>
          <cell r="B29">
            <v>1.0000007331945866</v>
          </cell>
          <cell r="C29">
            <v>0.9943448075861653</v>
          </cell>
          <cell r="D29">
            <v>1.000003522515761</v>
          </cell>
          <cell r="E29">
            <v>0.9999647748423888</v>
          </cell>
        </row>
        <row r="30">
          <cell r="A30">
            <v>2018</v>
          </cell>
          <cell r="B30">
            <v>1.0000001881340224</v>
          </cell>
          <cell r="C30">
            <v>0.9968079662595928</v>
          </cell>
          <cell r="D30">
            <v>1.0000016934799096</v>
          </cell>
          <cell r="E30">
            <v>0.9999830652009029</v>
          </cell>
        </row>
        <row r="31">
          <cell r="A31">
            <v>2019</v>
          </cell>
          <cell r="B31">
            <v>1.0000000482742364</v>
          </cell>
          <cell r="C31">
            <v>0.9982002207846893</v>
          </cell>
          <cell r="D31">
            <v>1.000000814147377</v>
          </cell>
          <cell r="E31">
            <v>0.99999185852623</v>
          </cell>
        </row>
        <row r="32">
          <cell r="A32">
            <v>2020</v>
          </cell>
          <cell r="B32">
            <v>1.0000000123869242</v>
          </cell>
          <cell r="C32">
            <v>0.9989858399465821</v>
          </cell>
          <cell r="D32">
            <v>1.0000003914028865</v>
          </cell>
          <cell r="E32">
            <v>0.9999960859711342</v>
          </cell>
        </row>
        <row r="34">
          <cell r="A34" t="str">
            <v>注</v>
          </cell>
          <cell r="B34" t="str">
            <v>(1)</v>
          </cell>
          <cell r="C34" t="str">
            <v>(2)</v>
          </cell>
          <cell r="D34" t="str">
            <v>(3)</v>
          </cell>
          <cell r="E34" t="str">
            <v>(4)</v>
          </cell>
        </row>
        <row r="36">
          <cell r="A36" t="str">
            <v>（１）　2000=9.99、　2010=1.01を仮定、中間をLogistic関数値で補間。</v>
          </cell>
        </row>
        <row r="37">
          <cell r="A37" t="str">
            <v>（２）　2000=0.01、　2010=0.99を仮定、中間をLogistic関数値で補間。</v>
          </cell>
        </row>
        <row r="38">
          <cell r="A38" t="str">
            <v>（３）　2000=1.09、　2010=1.01を仮定、中間をLogistic関数値で補間。</v>
          </cell>
        </row>
        <row r="39">
          <cell r="A39" t="str">
            <v>（４）　2000=0.10、　2010=0.99を仮定、中間をLogistic関数値で補間。</v>
          </cell>
        </row>
        <row r="40">
          <cell r="A40" t="str">
            <v>（５）　0万台=100.0、　1,000万台を仮定、中間を Exponential 関数値で補間。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="75" zoomScaleNormal="75" workbookViewId="0" topLeftCell="A1">
      <selection activeCell="O7" sqref="O7"/>
    </sheetView>
  </sheetViews>
  <sheetFormatPr defaultColWidth="9.00390625" defaultRowHeight="13.5"/>
  <cols>
    <col min="1" max="1" width="17.125" style="0" customWidth="1"/>
    <col min="2" max="2" width="16.375" style="0" bestFit="1" customWidth="1"/>
    <col min="3" max="3" width="2.50390625" style="0" bestFit="1" customWidth="1"/>
    <col min="4" max="4" width="15.875" style="0" customWidth="1"/>
    <col min="5" max="5" width="11.75390625" style="0" bestFit="1" customWidth="1"/>
    <col min="6" max="6" width="8.50390625" style="0" bestFit="1" customWidth="1"/>
    <col min="7" max="7" width="8.125" style="0" bestFit="1" customWidth="1"/>
    <col min="8" max="8" width="11.50390625" style="0" bestFit="1" customWidth="1"/>
    <col min="9" max="9" width="12.50390625" style="0" bestFit="1" customWidth="1"/>
    <col min="10" max="11" width="8.125" style="0" bestFit="1" customWidth="1"/>
    <col min="12" max="12" width="8.50390625" style="0" bestFit="1" customWidth="1"/>
  </cols>
  <sheetData>
    <row r="1" spans="1:13" ht="13.5" thickBot="1">
      <c r="A1" s="175" t="s">
        <v>30</v>
      </c>
      <c r="B1" s="176"/>
      <c r="C1" s="176"/>
      <c r="D1" s="177"/>
      <c r="E1" s="173" t="s">
        <v>360</v>
      </c>
      <c r="F1" s="173" t="s">
        <v>361</v>
      </c>
      <c r="G1" s="173">
        <v>313</v>
      </c>
      <c r="H1" s="173" t="s">
        <v>362</v>
      </c>
      <c r="I1" s="173" t="s">
        <v>363</v>
      </c>
      <c r="J1" s="173" t="s">
        <v>364</v>
      </c>
      <c r="K1" s="173" t="s">
        <v>365</v>
      </c>
      <c r="L1" s="278" t="s">
        <v>366</v>
      </c>
      <c r="M1" s="295"/>
    </row>
    <row r="2" spans="1:13" s="7" customFormat="1" ht="27" thickBot="1">
      <c r="A2" s="204" t="s">
        <v>31</v>
      </c>
      <c r="B2" s="146"/>
      <c r="C2" s="213"/>
      <c r="D2" s="214"/>
      <c r="E2" s="215" t="s">
        <v>33</v>
      </c>
      <c r="F2" s="215" t="s">
        <v>34</v>
      </c>
      <c r="G2" s="215" t="s">
        <v>35</v>
      </c>
      <c r="H2" s="215" t="s">
        <v>179</v>
      </c>
      <c r="I2" s="215" t="s">
        <v>38</v>
      </c>
      <c r="J2" s="215" t="s">
        <v>36</v>
      </c>
      <c r="K2" s="215" t="s">
        <v>37</v>
      </c>
      <c r="L2" s="279" t="s">
        <v>39</v>
      </c>
      <c r="M2" s="296"/>
    </row>
    <row r="3" spans="1:13" ht="13.5" thickBot="1">
      <c r="A3" s="204" t="s">
        <v>7</v>
      </c>
      <c r="B3" s="178"/>
      <c r="C3" s="178"/>
      <c r="D3" s="194" t="s">
        <v>25</v>
      </c>
      <c r="E3" s="189" t="s">
        <v>24</v>
      </c>
      <c r="F3" s="174" t="s">
        <v>24</v>
      </c>
      <c r="G3" s="174" t="s">
        <v>24</v>
      </c>
      <c r="H3" s="174" t="s">
        <v>24</v>
      </c>
      <c r="I3" s="174" t="s">
        <v>24</v>
      </c>
      <c r="J3" s="174" t="s">
        <v>24</v>
      </c>
      <c r="K3" s="174" t="s">
        <v>24</v>
      </c>
      <c r="L3" s="280" t="s">
        <v>24</v>
      </c>
      <c r="M3" s="295"/>
    </row>
    <row r="4" spans="1:13" ht="12.75">
      <c r="A4" s="205" t="s">
        <v>32</v>
      </c>
      <c r="B4" s="179" t="s">
        <v>27</v>
      </c>
      <c r="C4" s="184"/>
      <c r="D4" s="195" t="s">
        <v>16</v>
      </c>
      <c r="E4" s="212">
        <f>'[1]予測用パラメタ'!E6</f>
        <v>1500</v>
      </c>
      <c r="F4" s="212">
        <f>'[1]予測用パラメタ'!F6</f>
        <v>1750</v>
      </c>
      <c r="G4" s="212">
        <f>'[1]予測用パラメタ'!G6</f>
        <v>2000</v>
      </c>
      <c r="H4" s="212">
        <f>'[1]予測用パラメタ'!H6</f>
        <v>3000</v>
      </c>
      <c r="I4" s="212">
        <f>'[1]予測用パラメタ'!I6</f>
        <v>6000</v>
      </c>
      <c r="J4" s="212">
        <f>'[1]予測用パラメタ'!J6</f>
        <v>1500</v>
      </c>
      <c r="K4" s="212">
        <f>'[1]予測用パラメタ'!K6</f>
        <v>1800</v>
      </c>
      <c r="L4" s="281">
        <f>'[1]予測用パラメタ'!L6</f>
        <v>500</v>
      </c>
      <c r="M4" s="295"/>
    </row>
    <row r="5" spans="1:13" ht="13.5" thickBot="1">
      <c r="A5" s="206"/>
      <c r="B5" s="169" t="s">
        <v>28</v>
      </c>
      <c r="C5" s="185"/>
      <c r="D5" s="196" t="s">
        <v>10</v>
      </c>
      <c r="E5" s="219">
        <f>'[1]予測用パラメタ'!E7</f>
        <v>1</v>
      </c>
      <c r="F5" s="219">
        <f>'[1]予測用パラメタ'!F7</f>
        <v>0.95</v>
      </c>
      <c r="G5" s="219">
        <f>'[1]予測用パラメタ'!G7</f>
        <v>0.8</v>
      </c>
      <c r="H5" s="219">
        <f>'[1]予測用パラメタ'!H7</f>
        <v>0.5</v>
      </c>
      <c r="I5" s="219">
        <f>'[1]予測用パラメタ'!I7</f>
        <v>0.75</v>
      </c>
      <c r="J5" s="219">
        <f>'[1]予測用パラメタ'!J7</f>
        <v>0.3</v>
      </c>
      <c r="K5" s="219">
        <f>'[1]予測用パラメタ'!K7</f>
        <v>0.3</v>
      </c>
      <c r="L5" s="282">
        <f>'[1]予測用パラメタ'!L7</f>
        <v>0.75</v>
      </c>
      <c r="M5" s="295"/>
    </row>
    <row r="6" spans="1:13" ht="12.75">
      <c r="A6" s="207" t="s">
        <v>13</v>
      </c>
      <c r="B6" s="180" t="s">
        <v>14</v>
      </c>
      <c r="C6" s="186"/>
      <c r="D6" s="197" t="s">
        <v>15</v>
      </c>
      <c r="E6" s="138">
        <f>'[1]予測用パラメタ'!E8</f>
        <v>0.3187</v>
      </c>
      <c r="F6" s="138">
        <f>'[1]予測用パラメタ'!F8</f>
        <v>0.3187</v>
      </c>
      <c r="G6" s="138">
        <f>'[1]予測用パラメタ'!G8</f>
        <v>0.3187</v>
      </c>
      <c r="H6" s="138">
        <f>'[1]予測用パラメタ'!H8</f>
        <v>0.3187</v>
      </c>
      <c r="I6" s="138">
        <f>'[1]予測用パラメタ'!I8</f>
        <v>0.3187</v>
      </c>
      <c r="J6" s="138">
        <f>'[1]予測用パラメタ'!J8</f>
        <v>0.3187</v>
      </c>
      <c r="K6" s="138">
        <f>'[1]予測用パラメタ'!K8</f>
        <v>0.3187</v>
      </c>
      <c r="L6" s="283">
        <f>'[1]予測用パラメタ'!L8</f>
        <v>0.3187</v>
      </c>
      <c r="M6" s="295"/>
    </row>
    <row r="7" spans="1:13" ht="13.5" thickBot="1">
      <c r="A7" s="208"/>
      <c r="B7" s="181" t="s">
        <v>29</v>
      </c>
      <c r="C7" s="187"/>
      <c r="D7" s="198" t="s">
        <v>15</v>
      </c>
      <c r="E7" s="272">
        <f>'[1]予測用パラメタ'!E9</f>
        <v>0.1746</v>
      </c>
      <c r="F7" s="139">
        <f>'[1]予測用パラメタ'!F9</f>
        <v>0.1746</v>
      </c>
      <c r="G7" s="139">
        <f>'[1]予測用パラメタ'!G9</f>
        <v>0.1746</v>
      </c>
      <c r="H7" s="139">
        <f>'[1]予測用パラメタ'!H9</f>
        <v>0.1746</v>
      </c>
      <c r="I7" s="139">
        <f>'[1]予測用パラメタ'!I9</f>
        <v>0.1746</v>
      </c>
      <c r="J7" s="139">
        <f>'[1]予測用パラメタ'!J9</f>
        <v>0.1746</v>
      </c>
      <c r="K7" s="139">
        <f>'[1]予測用パラメタ'!K9</f>
        <v>0.1746</v>
      </c>
      <c r="L7" s="284">
        <f>'[1]予測用パラメタ'!L9</f>
        <v>0.1746</v>
      </c>
      <c r="M7" s="295"/>
    </row>
    <row r="8" spans="1:13" ht="12.75">
      <c r="A8" s="269" t="s">
        <v>87</v>
      </c>
      <c r="B8" s="9" t="s">
        <v>357</v>
      </c>
      <c r="C8" s="25"/>
      <c r="D8" s="302" t="s">
        <v>104</v>
      </c>
      <c r="E8" s="301">
        <f>'[1]予測用パラメタ'!E10</f>
        <v>56.517</v>
      </c>
      <c r="F8" s="273">
        <f>'[1]予測用パラメタ'!F10</f>
        <v>56.517</v>
      </c>
      <c r="G8" s="273">
        <f>'[1]予測用パラメタ'!G10</f>
        <v>56.517</v>
      </c>
      <c r="H8" s="273">
        <f>'[1]予測用パラメタ'!H10</f>
        <v>56.517</v>
      </c>
      <c r="I8" s="273">
        <f>'[1]予測用パラメタ'!I10</f>
        <v>56.517</v>
      </c>
      <c r="J8" s="273">
        <f>'[1]予測用パラメタ'!J10</f>
        <v>56.517</v>
      </c>
      <c r="K8" s="273">
        <f>'[1]予測用パラメタ'!K10</f>
        <v>56.517</v>
      </c>
      <c r="L8" s="285">
        <f>'[1]予測用パラメタ'!L10</f>
        <v>56.517</v>
      </c>
      <c r="M8" s="295"/>
    </row>
    <row r="9" spans="1:13" ht="12.75">
      <c r="A9" s="270"/>
      <c r="B9" s="82" t="s">
        <v>354</v>
      </c>
      <c r="C9" s="157" t="s">
        <v>23</v>
      </c>
      <c r="D9" s="201" t="s">
        <v>93</v>
      </c>
      <c r="E9" s="298">
        <f>'[1]予測用パラメタ'!E11</f>
        <v>0.3</v>
      </c>
      <c r="F9" s="275">
        <f>'[1]予測用パラメタ'!F11</f>
        <v>0.3</v>
      </c>
      <c r="G9" s="275">
        <f>'[1]予測用パラメタ'!G11</f>
        <v>0.3</v>
      </c>
      <c r="H9" s="275">
        <f>'[1]予測用パラメタ'!H11</f>
        <v>0.3</v>
      </c>
      <c r="I9" s="275">
        <f>'[1]予測用パラメタ'!I11</f>
        <v>0.3</v>
      </c>
      <c r="J9" s="275">
        <f>'[1]予測用パラメタ'!J11</f>
        <v>0.3</v>
      </c>
      <c r="K9" s="275">
        <f>'[1]予測用パラメタ'!K11</f>
        <v>0.3</v>
      </c>
      <c r="L9" s="286">
        <f>'[1]予測用パラメタ'!L11</f>
        <v>0.3</v>
      </c>
      <c r="M9" s="295"/>
    </row>
    <row r="10" spans="1:13" ht="12.75">
      <c r="A10" s="270"/>
      <c r="B10" s="59" t="s">
        <v>355</v>
      </c>
      <c r="C10" s="297" t="s">
        <v>23</v>
      </c>
      <c r="D10" s="201" t="s">
        <v>93</v>
      </c>
      <c r="E10" s="299">
        <f>'[1]予測用パラメタ'!E12</f>
        <v>3.5</v>
      </c>
      <c r="F10" s="276">
        <f>'[1]予測用パラメタ'!F12</f>
        <v>3.5</v>
      </c>
      <c r="G10" s="276">
        <f>'[1]予測用パラメタ'!G12</f>
        <v>3.5</v>
      </c>
      <c r="H10" s="276">
        <f>'[1]予測用パラメタ'!H12</f>
        <v>3.5</v>
      </c>
      <c r="I10" s="276">
        <f>'[1]予測用パラメタ'!I12</f>
        <v>3.5</v>
      </c>
      <c r="J10" s="276">
        <f>'[1]予測用パラメタ'!J12</f>
        <v>3.5</v>
      </c>
      <c r="K10" s="276">
        <f>'[1]予測用パラメタ'!K12</f>
        <v>3.5</v>
      </c>
      <c r="L10" s="287">
        <f>'[1]予測用パラメタ'!L12</f>
        <v>3.5</v>
      </c>
      <c r="M10" s="295"/>
    </row>
    <row r="11" spans="1:13" ht="12.75">
      <c r="A11" s="270"/>
      <c r="B11" s="148" t="s">
        <v>356</v>
      </c>
      <c r="C11" s="297" t="s">
        <v>358</v>
      </c>
      <c r="D11" s="200" t="s">
        <v>359</v>
      </c>
      <c r="E11" s="190">
        <f>'[1]予測用パラメタ'!E13</f>
        <v>5000</v>
      </c>
      <c r="F11" s="277">
        <f>'[1]予測用パラメタ'!F13</f>
        <v>5000</v>
      </c>
      <c r="G11" s="277">
        <f>'[1]予測用パラメタ'!G13</f>
        <v>5000</v>
      </c>
      <c r="H11" s="277">
        <f>'[1]予測用パラメタ'!H13</f>
        <v>5000</v>
      </c>
      <c r="I11" s="277">
        <f>'[1]予測用パラメタ'!I13</f>
        <v>5000</v>
      </c>
      <c r="J11" s="277">
        <f>'[1]予測用パラメタ'!J13</f>
        <v>5000</v>
      </c>
      <c r="K11" s="277">
        <f>'[1]予測用パラメタ'!K13</f>
        <v>5000</v>
      </c>
      <c r="L11" s="77">
        <f>'[1]予測用パラメタ'!L13</f>
        <v>5000</v>
      </c>
      <c r="M11" s="295"/>
    </row>
    <row r="12" spans="1:13" ht="13.5" thickBot="1">
      <c r="A12" s="271"/>
      <c r="B12" s="2"/>
      <c r="C12" s="297" t="s">
        <v>23</v>
      </c>
      <c r="D12" s="202"/>
      <c r="E12" s="300">
        <f>'[1]予測用パラメタ'!E14</f>
        <v>2</v>
      </c>
      <c r="F12" s="274">
        <f>'[1]予測用パラメタ'!F14</f>
        <v>2</v>
      </c>
      <c r="G12" s="274">
        <f>'[1]予測用パラメタ'!G14</f>
        <v>2</v>
      </c>
      <c r="H12" s="274">
        <f>'[1]予測用パラメタ'!H14</f>
        <v>2</v>
      </c>
      <c r="I12" s="274">
        <f>'[1]予測用パラメタ'!I14</f>
        <v>2</v>
      </c>
      <c r="J12" s="274">
        <f>'[1]予測用パラメタ'!J14</f>
        <v>2</v>
      </c>
      <c r="K12" s="274">
        <f>'[1]予測用パラメタ'!K14</f>
        <v>2</v>
      </c>
      <c r="L12" s="288">
        <f>'[1]予測用パラメタ'!L14</f>
        <v>2</v>
      </c>
      <c r="M12" s="295"/>
    </row>
    <row r="13" spans="1:13" ht="12.75">
      <c r="A13" s="207" t="s">
        <v>20</v>
      </c>
      <c r="B13" s="180" t="s">
        <v>8</v>
      </c>
      <c r="C13" s="186" t="s">
        <v>23</v>
      </c>
      <c r="D13" s="197" t="s">
        <v>10</v>
      </c>
      <c r="E13" s="193">
        <f>'[1]予測用パラメタ'!E15</f>
        <v>2</v>
      </c>
      <c r="F13" s="222">
        <f>'[1]予測用パラメタ'!F15</f>
        <v>100</v>
      </c>
      <c r="G13" s="222">
        <f>'[1]予測用パラメタ'!G15</f>
        <v>10</v>
      </c>
      <c r="H13" s="222">
        <f>'[1]予測用パラメタ'!H15</f>
        <v>10</v>
      </c>
      <c r="I13" s="222">
        <f>'[1]予測用パラメタ'!I15</f>
        <v>100</v>
      </c>
      <c r="J13" s="222">
        <f>'[1]予測用パラメタ'!J15</f>
        <v>200</v>
      </c>
      <c r="K13" s="222">
        <f>'[1]予測用パラメタ'!K15</f>
        <v>200</v>
      </c>
      <c r="L13" s="289">
        <f>'[1]予測用パラメタ'!L15</f>
        <v>2</v>
      </c>
      <c r="M13" s="295"/>
    </row>
    <row r="14" spans="1:13" ht="12.75">
      <c r="A14" s="205"/>
      <c r="B14" s="182" t="s">
        <v>17</v>
      </c>
      <c r="C14" s="157" t="s">
        <v>22</v>
      </c>
      <c r="D14" s="200" t="s">
        <v>147</v>
      </c>
      <c r="E14" s="190">
        <f>'[1]予測用パラメタ'!E16</f>
        <v>1000</v>
      </c>
      <c r="F14" s="190">
        <f>'[1]予測用パラメタ'!F16</f>
        <v>1000</v>
      </c>
      <c r="G14" s="190">
        <f>'[1]予測用パラメタ'!G16</f>
        <v>1000</v>
      </c>
      <c r="H14" s="190">
        <f>'[1]予測用パラメタ'!H16</f>
        <v>1000</v>
      </c>
      <c r="I14" s="190">
        <f>'[1]予測用パラメタ'!I16</f>
        <v>1000</v>
      </c>
      <c r="J14" s="190">
        <f>'[1]予測用パラメタ'!J16</f>
        <v>5000</v>
      </c>
      <c r="K14" s="190">
        <f>'[1]予測用パラメタ'!K16</f>
        <v>5000</v>
      </c>
      <c r="L14" s="290">
        <f>'[1]予測用パラメタ'!L16</f>
        <v>1000</v>
      </c>
      <c r="M14" s="295"/>
    </row>
    <row r="15" spans="1:13" ht="12.75">
      <c r="A15" s="205"/>
      <c r="B15" s="172"/>
      <c r="C15" s="157" t="s">
        <v>23</v>
      </c>
      <c r="D15" s="201" t="s">
        <v>10</v>
      </c>
      <c r="E15" s="223">
        <f>'[1]予測用パラメタ'!E17</f>
        <v>1.01</v>
      </c>
      <c r="F15" s="223">
        <f>'[1]予測用パラメタ'!F17</f>
        <v>1.1</v>
      </c>
      <c r="G15" s="223">
        <f>'[1]予測用パラメタ'!G17</f>
        <v>1.1</v>
      </c>
      <c r="H15" s="223">
        <f>'[1]予測用パラメタ'!H17</f>
        <v>1.1</v>
      </c>
      <c r="I15" s="223">
        <f>'[1]予測用パラメタ'!I17</f>
        <v>1.1</v>
      </c>
      <c r="J15" s="223">
        <f>'[1]予測用パラメタ'!J17</f>
        <v>1.1</v>
      </c>
      <c r="K15" s="223">
        <f>'[1]予測用パラメタ'!K17</f>
        <v>1.1</v>
      </c>
      <c r="L15" s="291">
        <f>'[1]予測用パラメタ'!L17</f>
        <v>1.1</v>
      </c>
      <c r="M15" s="295"/>
    </row>
    <row r="16" spans="1:13" ht="13.5" thickBot="1">
      <c r="A16" s="208"/>
      <c r="B16" s="168" t="s">
        <v>11</v>
      </c>
      <c r="C16" s="188"/>
      <c r="D16" s="202" t="s">
        <v>12</v>
      </c>
      <c r="E16" s="191">
        <f>'[1]予測用パラメタ'!E18</f>
        <v>10000</v>
      </c>
      <c r="F16" s="191">
        <f>'[1]予測用パラメタ'!F18</f>
        <v>20000</v>
      </c>
      <c r="G16" s="191">
        <f>'[1]予測用パラメタ'!G18</f>
        <v>30000</v>
      </c>
      <c r="H16" s="191">
        <f>'[1]予測用パラメタ'!H18</f>
        <v>60000</v>
      </c>
      <c r="I16" s="191">
        <f>'[1]予測用パラメタ'!I18</f>
        <v>50000</v>
      </c>
      <c r="J16" s="191">
        <f>'[1]予測用パラメタ'!J18</f>
        <v>25000</v>
      </c>
      <c r="K16" s="191">
        <f>'[1]予測用パラメタ'!K18</f>
        <v>30000</v>
      </c>
      <c r="L16" s="292">
        <f>'[1]予測用パラメタ'!L18</f>
        <v>50000</v>
      </c>
      <c r="M16" s="295"/>
    </row>
    <row r="17" spans="1:13" ht="12.75">
      <c r="A17" s="205" t="s">
        <v>21</v>
      </c>
      <c r="B17" s="172" t="s">
        <v>8</v>
      </c>
      <c r="C17" s="158" t="s">
        <v>23</v>
      </c>
      <c r="D17" s="203" t="s">
        <v>10</v>
      </c>
      <c r="E17" s="193">
        <f>'[1]予測用パラメタ'!E19</f>
        <v>4</v>
      </c>
      <c r="F17" s="193">
        <f>'[1]予測用パラメタ'!F19</f>
        <v>100</v>
      </c>
      <c r="G17" s="193">
        <f>'[1]予測用パラメタ'!G19</f>
        <v>10</v>
      </c>
      <c r="H17" s="193">
        <f>'[1]予測用パラメタ'!H19</f>
        <v>10</v>
      </c>
      <c r="I17" s="193">
        <f>'[1]予測用パラメタ'!I19</f>
        <v>100</v>
      </c>
      <c r="J17" s="193">
        <f>'[1]予測用パラメタ'!J19</f>
        <v>200</v>
      </c>
      <c r="K17" s="193">
        <f>'[1]予測用パラメタ'!K19</f>
        <v>200</v>
      </c>
      <c r="L17" s="293">
        <f>'[1]予測用パラメタ'!L19</f>
        <v>2</v>
      </c>
      <c r="M17" s="295"/>
    </row>
    <row r="18" spans="1:13" ht="12.75">
      <c r="A18" s="209"/>
      <c r="B18" s="182" t="s">
        <v>18</v>
      </c>
      <c r="C18" s="157" t="s">
        <v>22</v>
      </c>
      <c r="D18" s="200" t="s">
        <v>147</v>
      </c>
      <c r="E18" s="190">
        <f>'[1]予測用パラメタ'!E20</f>
        <v>2000</v>
      </c>
      <c r="F18" s="190">
        <f>'[1]予測用パラメタ'!F20</f>
        <v>1000</v>
      </c>
      <c r="G18" s="190">
        <f>'[1]予測用パラメタ'!G20</f>
        <v>1000</v>
      </c>
      <c r="H18" s="190">
        <f>'[1]予測用パラメタ'!H20</f>
        <v>1000</v>
      </c>
      <c r="I18" s="190">
        <f>'[1]予測用パラメタ'!I20</f>
        <v>1000</v>
      </c>
      <c r="J18" s="190">
        <f>'[1]予測用パラメタ'!J20</f>
        <v>1000</v>
      </c>
      <c r="K18" s="190">
        <f>'[1]予測用パラメタ'!K20</f>
        <v>1000</v>
      </c>
      <c r="L18" s="290">
        <f>'[1]予測用パラメタ'!L20</f>
        <v>10</v>
      </c>
      <c r="M18" s="295"/>
    </row>
    <row r="19" spans="1:13" ht="12.75">
      <c r="A19" s="209"/>
      <c r="B19" s="172"/>
      <c r="C19" s="157" t="s">
        <v>23</v>
      </c>
      <c r="D19" s="201" t="s">
        <v>10</v>
      </c>
      <c r="E19" s="223">
        <f>'[1]予測用パラメタ'!E21</f>
        <v>1.1</v>
      </c>
      <c r="F19" s="223">
        <f>'[1]予測用パラメタ'!F21</f>
        <v>1.1</v>
      </c>
      <c r="G19" s="223">
        <f>'[1]予測用パラメタ'!G21</f>
        <v>1.1</v>
      </c>
      <c r="H19" s="223">
        <f>'[1]予測用パラメタ'!H21</f>
        <v>1.1</v>
      </c>
      <c r="I19" s="223">
        <f>'[1]予測用パラメタ'!I21</f>
        <v>1.1</v>
      </c>
      <c r="J19" s="223">
        <f>'[1]予測用パラメタ'!J21</f>
        <v>1.1</v>
      </c>
      <c r="K19" s="223">
        <f>'[1]予測用パラメタ'!K21</f>
        <v>1.1</v>
      </c>
      <c r="L19" s="291">
        <f>'[1]予測用パラメタ'!L21</f>
        <v>1.1</v>
      </c>
      <c r="M19" s="295"/>
    </row>
    <row r="20" spans="1:13" ht="13.5" thickBot="1">
      <c r="A20" s="209"/>
      <c r="B20" s="170" t="s">
        <v>11</v>
      </c>
      <c r="C20" s="185"/>
      <c r="D20" s="199" t="s">
        <v>12</v>
      </c>
      <c r="E20" s="192">
        <f>'[1]予測用パラメタ'!E22</f>
        <v>5000</v>
      </c>
      <c r="F20" s="192">
        <f>'[1]予測用パラメタ'!F22</f>
        <v>20000</v>
      </c>
      <c r="G20" s="192">
        <f>'[1]予測用パラメタ'!G22</f>
        <v>20000</v>
      </c>
      <c r="H20" s="192">
        <f>'[1]予測用パラメタ'!H22</f>
        <v>15000</v>
      </c>
      <c r="I20" s="192">
        <f>'[1]予測用パラメタ'!I22</f>
        <v>30000</v>
      </c>
      <c r="J20" s="192">
        <f>'[1]予測用パラメタ'!J22</f>
        <v>20000</v>
      </c>
      <c r="K20" s="192">
        <f>'[1]予測用パラメタ'!K22</f>
        <v>25000</v>
      </c>
      <c r="L20" s="294">
        <f>'[1]予測用パラメタ'!L22</f>
        <v>10000</v>
      </c>
      <c r="M20" s="295"/>
    </row>
    <row r="21" spans="1:13" ht="12.75">
      <c r="A21" s="207" t="s">
        <v>158</v>
      </c>
      <c r="B21" s="180" t="s">
        <v>8</v>
      </c>
      <c r="C21" s="186" t="s">
        <v>23</v>
      </c>
      <c r="D21" s="197" t="s">
        <v>10</v>
      </c>
      <c r="E21" s="222">
        <f>'[1]予測用パラメタ'!E23</f>
        <v>2</v>
      </c>
      <c r="F21" s="222">
        <f>'[1]予測用パラメタ'!F23</f>
        <v>100</v>
      </c>
      <c r="G21" s="222">
        <f>'[1]予測用パラメタ'!G23</f>
        <v>10</v>
      </c>
      <c r="H21" s="222">
        <f>'[1]予測用パラメタ'!H23</f>
        <v>10</v>
      </c>
      <c r="I21" s="222">
        <f>'[1]予測用パラメタ'!I23</f>
        <v>2</v>
      </c>
      <c r="J21" s="222">
        <f>'[1]予測用パラメタ'!J23</f>
        <v>100</v>
      </c>
      <c r="K21" s="222">
        <f>'[1]予測用パラメタ'!K23</f>
        <v>100</v>
      </c>
      <c r="L21" s="289">
        <f>'[1]予測用パラメタ'!L23</f>
        <v>2</v>
      </c>
      <c r="M21" s="295"/>
    </row>
    <row r="22" spans="1:13" ht="12.75">
      <c r="A22" s="205"/>
      <c r="B22" s="182" t="s">
        <v>18</v>
      </c>
      <c r="C22" s="157" t="s">
        <v>22</v>
      </c>
      <c r="D22" s="200" t="s">
        <v>147</v>
      </c>
      <c r="E22" s="190">
        <f>'[1]予測用パラメタ'!E24</f>
        <v>2000</v>
      </c>
      <c r="F22" s="190">
        <f>'[1]予測用パラメタ'!F24</f>
        <v>1000</v>
      </c>
      <c r="G22" s="190">
        <f>'[1]予測用パラメタ'!G24</f>
        <v>1000</v>
      </c>
      <c r="H22" s="190">
        <f>'[1]予測用パラメタ'!H24</f>
        <v>1000</v>
      </c>
      <c r="I22" s="190">
        <f>'[1]予測用パラメタ'!I24</f>
        <v>1000</v>
      </c>
      <c r="J22" s="190">
        <f>'[1]予測用パラメタ'!J24</f>
        <v>1000</v>
      </c>
      <c r="K22" s="190">
        <f>'[1]予測用パラメタ'!K24</f>
        <v>1000</v>
      </c>
      <c r="L22" s="290">
        <f>'[1]予測用パラメタ'!L24</f>
        <v>10</v>
      </c>
      <c r="M22" s="295"/>
    </row>
    <row r="23" spans="1:13" ht="12.75">
      <c r="A23" s="205"/>
      <c r="B23" s="172"/>
      <c r="C23" s="157" t="s">
        <v>23</v>
      </c>
      <c r="D23" s="201" t="s">
        <v>10</v>
      </c>
      <c r="E23" s="223">
        <f>'[1]予測用パラメタ'!E25</f>
        <v>1.5</v>
      </c>
      <c r="F23" s="223">
        <f>'[1]予測用パラメタ'!F25</f>
        <v>1.1</v>
      </c>
      <c r="G23" s="223">
        <f>'[1]予測用パラメタ'!G25</f>
        <v>2</v>
      </c>
      <c r="H23" s="223">
        <f>'[1]予測用パラメタ'!H25</f>
        <v>2</v>
      </c>
      <c r="I23" s="223">
        <f>'[1]予測用パラメタ'!I25</f>
        <v>2</v>
      </c>
      <c r="J23" s="223">
        <f>'[1]予測用パラメタ'!J25</f>
        <v>2</v>
      </c>
      <c r="K23" s="223">
        <f>'[1]予測用パラメタ'!K25</f>
        <v>2</v>
      </c>
      <c r="L23" s="291">
        <f>'[1]予測用パラメタ'!L25</f>
        <v>1.1</v>
      </c>
      <c r="M23" s="295"/>
    </row>
    <row r="24" spans="1:13" ht="13.5" thickBot="1">
      <c r="A24" s="208"/>
      <c r="B24" s="168" t="s">
        <v>11</v>
      </c>
      <c r="C24" s="188"/>
      <c r="D24" s="202" t="s">
        <v>12</v>
      </c>
      <c r="E24" s="191">
        <f>'[1]予測用パラメタ'!E26</f>
        <v>10000</v>
      </c>
      <c r="F24" s="191">
        <f>'[1]予測用パラメタ'!F26</f>
        <v>10000</v>
      </c>
      <c r="G24" s="191">
        <f>'[1]予測用パラメタ'!G26</f>
        <v>10000</v>
      </c>
      <c r="H24" s="191">
        <f>'[1]予測用パラメタ'!H26</f>
        <v>3500</v>
      </c>
      <c r="I24" s="191">
        <f>'[1]予測用パラメタ'!I26</f>
        <v>70000</v>
      </c>
      <c r="J24" s="191">
        <f>'[1]予測用パラメタ'!J26</f>
        <v>10000</v>
      </c>
      <c r="K24" s="191">
        <f>'[1]予測用パラメタ'!K26</f>
        <v>10000</v>
      </c>
      <c r="L24" s="292">
        <f>'[1]予測用パラメタ'!L26</f>
        <v>0</v>
      </c>
      <c r="M24" s="295"/>
    </row>
    <row r="25" spans="1:13" ht="12.75">
      <c r="A25" s="205" t="s">
        <v>26</v>
      </c>
      <c r="B25" s="171" t="s">
        <v>9</v>
      </c>
      <c r="C25" s="158" t="s">
        <v>22</v>
      </c>
      <c r="D25" s="200" t="s">
        <v>147</v>
      </c>
      <c r="E25" s="305" t="str">
        <f>'[1]予測用パラメタ'!E27</f>
        <v>無限大</v>
      </c>
      <c r="F25" s="303">
        <f>'[1]予測用パラメタ'!F27</f>
        <v>0</v>
      </c>
      <c r="G25" s="220">
        <f>'[1]予測用パラメタ'!G27</f>
        <v>0</v>
      </c>
      <c r="H25" s="220">
        <f>'[1]予測用パラメタ'!H27</f>
        <v>0</v>
      </c>
      <c r="I25" s="220">
        <f>'[1]予測用パラメタ'!I27</f>
        <v>0</v>
      </c>
      <c r="J25" s="220">
        <f>'[1]予測用パラメタ'!J27</f>
        <v>0</v>
      </c>
      <c r="K25" s="220">
        <f>'[1]予測用パラメタ'!K27</f>
        <v>0</v>
      </c>
      <c r="L25" s="220">
        <f>'[1]予測用パラメタ'!L27</f>
        <v>0</v>
      </c>
      <c r="M25" s="295"/>
    </row>
    <row r="26" spans="1:13" ht="13.5" thickBot="1">
      <c r="A26" s="208"/>
      <c r="B26" s="183"/>
      <c r="C26" s="187" t="s">
        <v>23</v>
      </c>
      <c r="D26" s="198" t="s">
        <v>10</v>
      </c>
      <c r="E26" s="306">
        <f>'[1]予測用パラメタ'!E28</f>
        <v>1</v>
      </c>
      <c r="F26" s="304">
        <f>'[1]予測用パラメタ'!F28</f>
        <v>0</v>
      </c>
      <c r="G26" s="221">
        <f>'[1]予測用パラメタ'!G28</f>
        <v>0</v>
      </c>
      <c r="H26" s="221">
        <f>'[1]予測用パラメタ'!H28</f>
        <v>0</v>
      </c>
      <c r="I26" s="221">
        <f>'[1]予測用パラメタ'!I28</f>
        <v>0</v>
      </c>
      <c r="J26" s="221">
        <f>'[1]予測用パラメタ'!J28</f>
        <v>0</v>
      </c>
      <c r="K26" s="221">
        <f>'[1]予測用パラメタ'!K28</f>
        <v>0</v>
      </c>
      <c r="L26" s="221">
        <f>'[1]予測用パラメタ'!L28</f>
        <v>0</v>
      </c>
      <c r="M26" s="295"/>
    </row>
  </sheetData>
  <printOptions/>
  <pageMargins left="0.5511811023622047" right="0.4330708661417323" top="0.984251968503937" bottom="0.984251968503937" header="0.5118110236220472" footer="0.5118110236220472"/>
  <pageSetup orientation="landscape" paperSize="9" r:id="rId1"/>
  <headerFooter alignWithMargins="0">
    <oddFooter>&amp;L&amp;F&amp; / &amp;A&amp;R&amp;P&amp;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P50"/>
  <sheetViews>
    <sheetView tabSelected="1" workbookViewId="0" topLeftCell="AM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159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40</v>
      </c>
      <c r="C3" s="134" t="s">
        <v>177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2（政策価格）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2（政策価格）</v>
      </c>
      <c r="AD3" s="134"/>
      <c r="AE3" s="134"/>
      <c r="AF3" s="134"/>
      <c r="AG3" s="134"/>
      <c r="AH3" s="134"/>
      <c r="AI3" s="153"/>
      <c r="AJ3" s="149"/>
      <c r="AL3" s="92" t="s">
        <v>41</v>
      </c>
      <c r="AM3" s="31"/>
      <c r="AN3" s="55"/>
      <c r="AO3" s="159" t="s">
        <v>42</v>
      </c>
      <c r="AP3" s="162" t="s">
        <v>160</v>
      </c>
    </row>
    <row r="4" spans="1:42" s="19" customFormat="1" ht="14.25" thickBot="1" thickTop="1">
      <c r="A4" s="91"/>
      <c r="B4" s="54" t="s">
        <v>43</v>
      </c>
      <c r="C4" s="55" t="s">
        <v>44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45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46</v>
      </c>
      <c r="AM4" s="67" t="s">
        <v>47</v>
      </c>
      <c r="AN4" s="164"/>
      <c r="AO4" s="137" t="s">
        <v>161</v>
      </c>
      <c r="AP4" s="216">
        <f>SUM('予測用パラメタ'!L4:'予測用パラメタ'!L4)</f>
        <v>500</v>
      </c>
    </row>
    <row r="5" spans="1:42" s="19" customFormat="1" ht="14.25" thickBot="1" thickTop="1">
      <c r="A5" s="40" t="s">
        <v>48</v>
      </c>
      <c r="B5" s="29"/>
      <c r="C5" s="114" t="s">
        <v>49</v>
      </c>
      <c r="D5" s="109"/>
      <c r="E5" s="112"/>
      <c r="F5" s="114"/>
      <c r="G5" s="114"/>
      <c r="H5" s="114"/>
      <c r="I5" s="115"/>
      <c r="J5" s="108" t="s">
        <v>50</v>
      </c>
      <c r="K5" s="109"/>
      <c r="L5" s="110"/>
      <c r="M5" s="116" t="s">
        <v>51</v>
      </c>
      <c r="N5" s="117" t="s">
        <v>52</v>
      </c>
      <c r="O5" s="118"/>
      <c r="P5" s="118"/>
      <c r="Q5" s="118"/>
      <c r="R5" s="119"/>
      <c r="S5" s="119"/>
      <c r="T5" s="119"/>
      <c r="U5" s="119"/>
      <c r="V5" s="120"/>
      <c r="W5" s="108" t="s">
        <v>53</v>
      </c>
      <c r="X5" s="109"/>
      <c r="Y5" s="109"/>
      <c r="Z5" s="109"/>
      <c r="AA5" s="109"/>
      <c r="AB5" s="115"/>
      <c r="AC5" s="108" t="s">
        <v>54</v>
      </c>
      <c r="AD5" s="109"/>
      <c r="AE5" s="109"/>
      <c r="AF5" s="121" t="s">
        <v>55</v>
      </c>
      <c r="AG5" s="109"/>
      <c r="AH5" s="109"/>
      <c r="AI5" s="120"/>
      <c r="AJ5" s="150"/>
      <c r="AL5" s="145"/>
      <c r="AM5" s="67" t="s">
        <v>56</v>
      </c>
      <c r="AN5" s="164"/>
      <c r="AO5" s="160" t="s">
        <v>57</v>
      </c>
      <c r="AP5" s="216">
        <f>SUM('予測用パラメタ'!L5:'予測用パラメタ'!L5)</f>
        <v>0.75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58</v>
      </c>
      <c r="O6" s="118"/>
      <c r="P6" s="118"/>
      <c r="Q6" s="118"/>
      <c r="R6" s="119"/>
      <c r="S6" s="108" t="s">
        <v>162</v>
      </c>
      <c r="T6" s="109"/>
      <c r="U6" s="119"/>
      <c r="V6" s="120"/>
      <c r="W6" s="121" t="s">
        <v>59</v>
      </c>
      <c r="X6" s="120"/>
      <c r="Y6" s="121" t="s">
        <v>163</v>
      </c>
      <c r="Z6" s="120"/>
      <c r="AA6" s="123" t="s">
        <v>60</v>
      </c>
      <c r="AB6" s="123" t="s">
        <v>61</v>
      </c>
      <c r="AC6" s="124" t="s">
        <v>62</v>
      </c>
      <c r="AD6" s="125" t="s">
        <v>63</v>
      </c>
      <c r="AE6" s="126" t="s">
        <v>64</v>
      </c>
      <c r="AF6" s="123" t="s">
        <v>65</v>
      </c>
      <c r="AG6" s="123" t="s">
        <v>66</v>
      </c>
      <c r="AH6" s="115" t="s">
        <v>67</v>
      </c>
      <c r="AI6" s="152" t="s">
        <v>164</v>
      </c>
      <c r="AJ6" s="150"/>
      <c r="AK6" s="22"/>
      <c r="AL6" s="140" t="s">
        <v>68</v>
      </c>
      <c r="AM6" s="53" t="s">
        <v>69</v>
      </c>
      <c r="AN6" s="156"/>
      <c r="AO6" s="160" t="s">
        <v>70</v>
      </c>
      <c r="AP6" s="216">
        <f>SUM('予測用パラメタ'!L6:'予測用パラメタ'!L6)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71</v>
      </c>
      <c r="D7" s="55"/>
      <c r="E7" s="47" t="s">
        <v>72</v>
      </c>
      <c r="F7" s="94"/>
      <c r="G7" s="95"/>
      <c r="H7" s="47" t="s">
        <v>73</v>
      </c>
      <c r="I7" s="95"/>
      <c r="J7" s="67" t="s">
        <v>74</v>
      </c>
      <c r="K7" s="56"/>
      <c r="L7" s="93" t="s">
        <v>165</v>
      </c>
      <c r="M7" s="40" t="s">
        <v>165</v>
      </c>
      <c r="N7" s="99" t="s">
        <v>166</v>
      </c>
      <c r="P7" s="67" t="s">
        <v>163</v>
      </c>
      <c r="R7" s="93" t="s">
        <v>75</v>
      </c>
      <c r="S7" s="97" t="s">
        <v>76</v>
      </c>
      <c r="T7" s="97" t="s">
        <v>163</v>
      </c>
      <c r="U7" s="97" t="s">
        <v>75</v>
      </c>
      <c r="V7" s="99" t="s">
        <v>77</v>
      </c>
      <c r="W7" s="99" t="s">
        <v>78</v>
      </c>
      <c r="X7" s="99" t="s">
        <v>79</v>
      </c>
      <c r="Y7" s="99" t="s">
        <v>80</v>
      </c>
      <c r="Z7" s="99" t="s">
        <v>79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167</v>
      </c>
      <c r="AN7" s="156"/>
      <c r="AO7" s="160" t="s">
        <v>70</v>
      </c>
      <c r="AP7" s="216">
        <f>SUM('予測用パラメタ'!L7:'予測用パラメタ'!L7)</f>
        <v>0.1746</v>
      </c>
      <c r="AR7" s="19"/>
    </row>
    <row r="8" spans="1:44" s="25" customFormat="1" ht="14.25" thickBot="1" thickTop="1">
      <c r="A8" s="91"/>
      <c r="B8" s="100"/>
      <c r="C8" s="31" t="s">
        <v>2</v>
      </c>
      <c r="D8" s="39" t="s">
        <v>81</v>
      </c>
      <c r="E8" s="31" t="s">
        <v>168</v>
      </c>
      <c r="F8" s="92" t="s">
        <v>3</v>
      </c>
      <c r="G8" s="92" t="s">
        <v>6</v>
      </c>
      <c r="H8" s="92" t="s">
        <v>82</v>
      </c>
      <c r="I8" s="39" t="s">
        <v>83</v>
      </c>
      <c r="J8" s="39" t="s">
        <v>84</v>
      </c>
      <c r="K8" s="39" t="s">
        <v>85</v>
      </c>
      <c r="L8" s="98"/>
      <c r="M8" s="96"/>
      <c r="N8" s="101" t="s">
        <v>86</v>
      </c>
      <c r="O8" s="102" t="s">
        <v>85</v>
      </c>
      <c r="P8" s="101" t="s">
        <v>86</v>
      </c>
      <c r="Q8" s="67" t="s">
        <v>85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87</v>
      </c>
      <c r="AM8" s="53" t="s">
        <v>88</v>
      </c>
      <c r="AN8" s="156"/>
      <c r="AO8" s="137" t="s">
        <v>89</v>
      </c>
      <c r="AP8" s="216">
        <f>SUM('予測用パラメタ'!L8:'予測用パラメタ'!L8)</f>
        <v>56.517</v>
      </c>
      <c r="AR8" s="19"/>
    </row>
    <row r="9" spans="1:44" s="22" customFormat="1" ht="14.25" thickBot="1" thickTop="1">
      <c r="A9" s="58" t="s">
        <v>90</v>
      </c>
      <c r="B9" s="127" t="s">
        <v>1</v>
      </c>
      <c r="C9" s="128">
        <v>1</v>
      </c>
      <c r="D9" s="129" t="s">
        <v>169</v>
      </c>
      <c r="E9" s="130" t="s">
        <v>4</v>
      </c>
      <c r="F9" s="131" t="s">
        <v>5</v>
      </c>
      <c r="G9" s="131" t="s">
        <v>91</v>
      </c>
      <c r="H9" s="131" t="s">
        <v>92</v>
      </c>
      <c r="I9" s="129" t="s">
        <v>92</v>
      </c>
      <c r="J9" s="129" t="s">
        <v>93</v>
      </c>
      <c r="K9" s="129" t="s">
        <v>94</v>
      </c>
      <c r="L9" s="132" t="s">
        <v>95</v>
      </c>
      <c r="M9" s="133" t="s">
        <v>95</v>
      </c>
      <c r="N9" s="129" t="s">
        <v>93</v>
      </c>
      <c r="O9" s="129" t="s">
        <v>96</v>
      </c>
      <c r="P9" s="129" t="s">
        <v>97</v>
      </c>
      <c r="Q9" s="129" t="s">
        <v>96</v>
      </c>
      <c r="R9" s="131" t="s">
        <v>96</v>
      </c>
      <c r="S9" s="129" t="s">
        <v>170</v>
      </c>
      <c r="T9" s="129" t="s">
        <v>170</v>
      </c>
      <c r="U9" s="129" t="s">
        <v>170</v>
      </c>
      <c r="V9" s="129" t="s">
        <v>98</v>
      </c>
      <c r="W9" s="133" t="s">
        <v>99</v>
      </c>
      <c r="X9" s="133" t="s">
        <v>99</v>
      </c>
      <c r="Y9" s="133" t="s">
        <v>99</v>
      </c>
      <c r="Z9" s="133" t="s">
        <v>99</v>
      </c>
      <c r="AA9" s="133" t="s">
        <v>99</v>
      </c>
      <c r="AB9" s="133" t="s">
        <v>99</v>
      </c>
      <c r="AC9" s="132" t="s">
        <v>99</v>
      </c>
      <c r="AD9" s="133" t="s">
        <v>100</v>
      </c>
      <c r="AE9" s="128" t="s">
        <v>101</v>
      </c>
      <c r="AF9" s="133" t="s">
        <v>102</v>
      </c>
      <c r="AG9" s="133" t="s">
        <v>102</v>
      </c>
      <c r="AH9" s="133" t="s">
        <v>102</v>
      </c>
      <c r="AI9" s="133" t="s">
        <v>102</v>
      </c>
      <c r="AJ9" s="149"/>
      <c r="AL9" s="66"/>
      <c r="AM9" s="53" t="s">
        <v>103</v>
      </c>
      <c r="AN9" s="156"/>
      <c r="AO9" s="137" t="s">
        <v>104</v>
      </c>
      <c r="AP9" s="216">
        <f>SUM('予測用パラメタ'!L9:'予測用パラメタ'!L9)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105</v>
      </c>
      <c r="AM10" s="58" t="s">
        <v>106</v>
      </c>
      <c r="AN10" s="165" t="s">
        <v>107</v>
      </c>
      <c r="AO10" s="160" t="s">
        <v>93</v>
      </c>
      <c r="AP10" s="216">
        <f>SUM('予測用パラメタ'!L13:'予測用パラメタ'!L13)</f>
        <v>2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171</v>
      </c>
      <c r="AN11" s="156" t="s">
        <v>108</v>
      </c>
      <c r="AO11" s="137" t="s">
        <v>148</v>
      </c>
      <c r="AP11" s="216">
        <f>SUM('予測用パラメタ'!L14:'予測用パラメタ'!L14)</f>
        <v>1000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149</v>
      </c>
      <c r="AO12" s="160" t="s">
        <v>150</v>
      </c>
      <c r="AP12" s="216">
        <f>SUM('予測用パラメタ'!L15:'予測用パラメタ'!L15)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151</v>
      </c>
      <c r="AN13" s="164"/>
      <c r="AO13" s="137" t="s">
        <v>109</v>
      </c>
      <c r="AP13" s="216">
        <f>SUM('予測用パラメタ'!L16:'予測用パラメタ'!L16)</f>
        <v>50000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'!D11:'価格・加入者指数 '!D11)</f>
        <v>0</v>
      </c>
      <c r="D14" s="33">
        <f aca="true" t="shared" si="0" ref="D14:D24">$D$30*C14</f>
        <v>0</v>
      </c>
      <c r="E14" s="10">
        <f>SUM('価格・加入者指数 '!E11:'価格・加入者指数 '!E11)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2</v>
      </c>
      <c r="K14" s="217">
        <f aca="true" t="shared" si="6" ref="K14:K24">$K$38*$J14</f>
        <v>100000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8">
        <f aca="true" t="shared" si="9" ref="N14:N24">$P$35*EXP(-$P$36*$G14)+$P$37</f>
        <v>2</v>
      </c>
      <c r="O14" s="33">
        <f aca="true" t="shared" si="10" ref="O14:O24">$O$38*$N14</f>
        <v>20000</v>
      </c>
      <c r="P14" s="218">
        <f aca="true" t="shared" si="11" ref="P14:P24">$R$47*EXP(-$R$48*$F14)+$R$49</f>
        <v>2</v>
      </c>
      <c r="Q14" s="34">
        <f aca="true" t="shared" si="12" ref="Q14:Q24">$Q$50*$P14</f>
        <v>0</v>
      </c>
      <c r="R14" s="34">
        <f aca="true" t="shared" si="13" ref="R14:R24">$O14+$Q14</f>
        <v>20000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110</v>
      </c>
      <c r="AM14" s="53" t="s">
        <v>111</v>
      </c>
      <c r="AN14" s="156" t="s">
        <v>107</v>
      </c>
      <c r="AO14" s="160" t="s">
        <v>93</v>
      </c>
      <c r="AP14" s="216">
        <f>SUM('予測用パラメタ'!L17:'予測用パラメタ'!L17)</f>
        <v>2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'!D12:'価格・加入者指数 '!D12)</f>
        <v>1.090000000203974</v>
      </c>
      <c r="D15" s="33">
        <f t="shared" si="0"/>
        <v>545.000000101987</v>
      </c>
      <c r="E15" s="10">
        <f>SUM('価格・加入者指数 '!E12:'価格・加入者指数 '!E12)</f>
        <v>0.0999999979602598</v>
      </c>
      <c r="F15" s="34">
        <f t="shared" si="1"/>
        <v>896.0974618889546</v>
      </c>
      <c r="G15" s="34">
        <f t="shared" si="2"/>
        <v>896.0974618889546</v>
      </c>
      <c r="H15" s="34">
        <f t="shared" si="3"/>
        <v>5860.477401850447</v>
      </c>
      <c r="I15" s="33">
        <f t="shared" si="4"/>
        <v>5860.477401850447</v>
      </c>
      <c r="J15" s="51">
        <f t="shared" si="5"/>
        <v>1.1270289002211262</v>
      </c>
      <c r="K15" s="217">
        <f t="shared" si="6"/>
        <v>56351.44501105631</v>
      </c>
      <c r="L15" s="34">
        <f t="shared" si="7"/>
        <v>50496.386848182556</v>
      </c>
      <c r="M15" s="33">
        <f t="shared" si="8"/>
        <v>56356.864250033</v>
      </c>
      <c r="N15" s="218">
        <f t="shared" si="9"/>
        <v>1</v>
      </c>
      <c r="O15" s="33">
        <f t="shared" si="10"/>
        <v>10000</v>
      </c>
      <c r="P15" s="218">
        <f t="shared" si="11"/>
        <v>1</v>
      </c>
      <c r="Q15" s="34">
        <f t="shared" si="12"/>
        <v>0</v>
      </c>
      <c r="R15" s="34">
        <f t="shared" si="13"/>
        <v>10000</v>
      </c>
      <c r="S15" s="34">
        <f t="shared" si="14"/>
        <v>8960.974618889546</v>
      </c>
      <c r="T15" s="34">
        <f t="shared" si="15"/>
        <v>0</v>
      </c>
      <c r="U15" s="33">
        <f t="shared" si="16"/>
        <v>8960.974618889546</v>
      </c>
      <c r="V15" s="34">
        <f t="shared" si="17"/>
        <v>10000</v>
      </c>
      <c r="W15" s="34">
        <f t="shared" si="18"/>
        <v>2855.8626110400983</v>
      </c>
      <c r="X15" s="34">
        <f t="shared" si="19"/>
        <v>8960.974618889546</v>
      </c>
      <c r="Y15" s="34">
        <f t="shared" si="20"/>
        <v>0</v>
      </c>
      <c r="Z15" s="34">
        <f t="shared" si="21"/>
        <v>0</v>
      </c>
      <c r="AA15" s="33">
        <f t="shared" si="22"/>
        <v>8960.974618889546</v>
      </c>
      <c r="AB15" s="33">
        <f t="shared" si="23"/>
        <v>2855.8626110400983</v>
      </c>
      <c r="AC15" s="62">
        <f t="shared" si="24"/>
        <v>56.517</v>
      </c>
      <c r="AD15" s="81">
        <f t="shared" si="25"/>
        <v>0.3</v>
      </c>
      <c r="AE15" s="33">
        <f t="shared" si="26"/>
        <v>50913.569492144736</v>
      </c>
      <c r="AF15" s="33">
        <f t="shared" si="27"/>
        <v>5860.477401850447</v>
      </c>
      <c r="AG15" s="33">
        <f t="shared" si="28"/>
        <v>53769.43210318484</v>
      </c>
      <c r="AH15" s="23">
        <f t="shared" si="29"/>
        <v>-47908.95470133439</v>
      </c>
      <c r="AI15" s="33">
        <f t="shared" si="30"/>
        <v>-47908.95470133439</v>
      </c>
      <c r="AJ15" s="11"/>
      <c r="AL15" s="61"/>
      <c r="AM15" s="83" t="s">
        <v>112</v>
      </c>
      <c r="AN15" s="156" t="s">
        <v>113</v>
      </c>
      <c r="AO15" s="137" t="s">
        <v>152</v>
      </c>
      <c r="AP15" s="216">
        <f>SUM('予測用パラメタ'!L18:'予測用パラメタ'!L18)</f>
        <v>10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'!D13:'価格・加入者指数 '!D13)</f>
        <v>1.0812268225516846</v>
      </c>
      <c r="D16" s="33">
        <f t="shared" si="0"/>
        <v>540.6134112758423</v>
      </c>
      <c r="E16" s="10">
        <f>SUM('価格・加入者指数 '!E13:'価格・加入者指数 '!E13)</f>
        <v>0.18773177448315495</v>
      </c>
      <c r="F16" s="34">
        <f t="shared" si="1"/>
        <v>2308.276970579343</v>
      </c>
      <c r="G16" s="34">
        <f t="shared" si="2"/>
        <v>1412.1795086903885</v>
      </c>
      <c r="H16" s="34">
        <f t="shared" si="3"/>
        <v>14974.625846812389</v>
      </c>
      <c r="I16" s="33">
        <f t="shared" si="4"/>
        <v>9114.148444961942</v>
      </c>
      <c r="J16" s="51">
        <f t="shared" si="5"/>
        <v>1.0049172583833128</v>
      </c>
      <c r="K16" s="217">
        <f t="shared" si="6"/>
        <v>50245.862919165644</v>
      </c>
      <c r="L16" s="34">
        <f t="shared" si="7"/>
        <v>70956.17801091194</v>
      </c>
      <c r="M16" s="33">
        <f t="shared" si="8"/>
        <v>85930.80385772433</v>
      </c>
      <c r="N16" s="218">
        <f t="shared" si="9"/>
        <v>1</v>
      </c>
      <c r="O16" s="33">
        <f t="shared" si="10"/>
        <v>10000</v>
      </c>
      <c r="P16" s="218">
        <f t="shared" si="11"/>
        <v>1</v>
      </c>
      <c r="Q16" s="34">
        <f t="shared" si="12"/>
        <v>0</v>
      </c>
      <c r="R16" s="34">
        <f t="shared" si="13"/>
        <v>10000</v>
      </c>
      <c r="S16" s="34">
        <f t="shared" si="14"/>
        <v>14121.795086903885</v>
      </c>
      <c r="T16" s="34">
        <f t="shared" si="15"/>
        <v>0</v>
      </c>
      <c r="U16" s="33">
        <f t="shared" si="16"/>
        <v>14121.795086903885</v>
      </c>
      <c r="V16" s="34">
        <f t="shared" si="17"/>
        <v>10000</v>
      </c>
      <c r="W16" s="34">
        <f t="shared" si="18"/>
        <v>6446.315291097887</v>
      </c>
      <c r="X16" s="34">
        <f t="shared" si="19"/>
        <v>20226.907094753333</v>
      </c>
      <c r="Y16" s="34">
        <f t="shared" si="20"/>
        <v>0</v>
      </c>
      <c r="Z16" s="34">
        <f t="shared" si="21"/>
        <v>0</v>
      </c>
      <c r="AA16" s="33">
        <f t="shared" si="22"/>
        <v>20226.907094753333</v>
      </c>
      <c r="AB16" s="33">
        <f t="shared" si="23"/>
        <v>6446.315291097887</v>
      </c>
      <c r="AC16" s="62">
        <f t="shared" si="24"/>
        <v>56.517</v>
      </c>
      <c r="AD16" s="81">
        <f t="shared" si="25"/>
        <v>0.3</v>
      </c>
      <c r="AE16" s="33">
        <f t="shared" si="26"/>
        <v>131149.37263740654</v>
      </c>
      <c r="AF16" s="33">
        <f t="shared" si="27"/>
        <v>14974.625846812389</v>
      </c>
      <c r="AG16" s="33">
        <f t="shared" si="28"/>
        <v>137595.68792850443</v>
      </c>
      <c r="AH16" s="23">
        <f t="shared" si="29"/>
        <v>-122621.06208169204</v>
      </c>
      <c r="AI16" s="33">
        <f t="shared" si="30"/>
        <v>-170530.01678302643</v>
      </c>
      <c r="AJ16" s="11"/>
      <c r="AL16" s="61"/>
      <c r="AM16" s="105"/>
      <c r="AN16" s="156" t="s">
        <v>149</v>
      </c>
      <c r="AO16" s="160" t="s">
        <v>150</v>
      </c>
      <c r="AP16" s="216">
        <f>SUM('予測用パラメタ'!L19:'予測用パラメタ'!L19)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'!D14:'価格・加入者指数 '!D14)</f>
        <v>1.0675333512869374</v>
      </c>
      <c r="D17" s="33">
        <f t="shared" si="0"/>
        <v>533.7666756434687</v>
      </c>
      <c r="E17" s="10">
        <f>SUM('価格・加入者指数 '!E14:'価格・加入者指数 '!E14)</f>
        <v>0.32466648713062585</v>
      </c>
      <c r="F17" s="34">
        <f t="shared" si="1"/>
        <v>5165.7756402516425</v>
      </c>
      <c r="G17" s="34">
        <f t="shared" si="2"/>
        <v>2857.4986696722995</v>
      </c>
      <c r="H17" s="34">
        <f t="shared" si="3"/>
        <v>33087.82668740556</v>
      </c>
      <c r="I17" s="33">
        <f t="shared" si="4"/>
        <v>18113.200840593174</v>
      </c>
      <c r="J17" s="51">
        <f t="shared" si="5"/>
        <v>1.0000068269128644</v>
      </c>
      <c r="K17" s="217">
        <f t="shared" si="6"/>
        <v>50000.34134564322</v>
      </c>
      <c r="L17" s="34">
        <f t="shared" si="7"/>
        <v>142875.90887833637</v>
      </c>
      <c r="M17" s="33">
        <f t="shared" si="8"/>
        <v>175963.73556574192</v>
      </c>
      <c r="N17" s="218">
        <f t="shared" si="9"/>
        <v>1</v>
      </c>
      <c r="O17" s="33">
        <f t="shared" si="10"/>
        <v>10000</v>
      </c>
      <c r="P17" s="218">
        <f t="shared" si="11"/>
        <v>1</v>
      </c>
      <c r="Q17" s="34">
        <f t="shared" si="12"/>
        <v>0</v>
      </c>
      <c r="R17" s="34">
        <f t="shared" si="13"/>
        <v>10000</v>
      </c>
      <c r="S17" s="34">
        <f t="shared" si="14"/>
        <v>28574.986696722997</v>
      </c>
      <c r="T17" s="34">
        <f t="shared" si="15"/>
        <v>0</v>
      </c>
      <c r="U17" s="33">
        <f t="shared" si="16"/>
        <v>28574.986696722997</v>
      </c>
      <c r="V17" s="34">
        <f t="shared" si="17"/>
        <v>10000.000000000002</v>
      </c>
      <c r="W17" s="34">
        <f t="shared" si="18"/>
        <v>13498.722868070608</v>
      </c>
      <c r="X17" s="34">
        <f t="shared" si="19"/>
        <v>42355.57850037844</v>
      </c>
      <c r="Y17" s="34">
        <f t="shared" si="20"/>
        <v>0</v>
      </c>
      <c r="Z17" s="34">
        <f t="shared" si="21"/>
        <v>0</v>
      </c>
      <c r="AA17" s="33">
        <f t="shared" si="22"/>
        <v>42355.57850037844</v>
      </c>
      <c r="AB17" s="33">
        <f t="shared" si="23"/>
        <v>13498.722868070608</v>
      </c>
      <c r="AC17" s="62">
        <f t="shared" si="24"/>
        <v>56.517</v>
      </c>
      <c r="AD17" s="81">
        <f t="shared" si="25"/>
        <v>0.3</v>
      </c>
      <c r="AE17" s="33">
        <f t="shared" si="26"/>
        <v>293503.87455217756</v>
      </c>
      <c r="AF17" s="33">
        <f t="shared" si="27"/>
        <v>33087.82668740556</v>
      </c>
      <c r="AG17" s="33">
        <f t="shared" si="28"/>
        <v>307002.59742024814</v>
      </c>
      <c r="AH17" s="23">
        <f t="shared" si="29"/>
        <v>-273914.77073284256</v>
      </c>
      <c r="AI17" s="33">
        <f t="shared" si="30"/>
        <v>-444444.787515869</v>
      </c>
      <c r="AJ17" s="11"/>
      <c r="AL17" s="60"/>
      <c r="AM17" s="38" t="s">
        <v>151</v>
      </c>
      <c r="AN17" s="164"/>
      <c r="AO17" s="137" t="s">
        <v>109</v>
      </c>
      <c r="AP17" s="216">
        <f>SUM('予測用パラメタ'!L20:'予測用パラメタ'!L20)</f>
        <v>10000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'!D15:'価格・加入者指数 '!D15)</f>
        <v>1.05</v>
      </c>
      <c r="D18" s="33">
        <f t="shared" si="0"/>
        <v>525</v>
      </c>
      <c r="E18" s="10">
        <f>SUM('価格・加入者指数 '!E15:'価格・加入者指数 '!E15)</f>
        <v>0.5</v>
      </c>
      <c r="F18" s="34">
        <f t="shared" si="1"/>
        <v>9704.96839194081</v>
      </c>
      <c r="G18" s="34">
        <f t="shared" si="2"/>
        <v>4539.192751689168</v>
      </c>
      <c r="H18" s="34">
        <f t="shared" si="3"/>
        <v>61141.3008692271</v>
      </c>
      <c r="I18" s="33">
        <f t="shared" si="4"/>
        <v>28053.47418182154</v>
      </c>
      <c r="J18" s="51">
        <f t="shared" si="5"/>
        <v>1.0000000001972567</v>
      </c>
      <c r="K18" s="217">
        <f t="shared" si="6"/>
        <v>50000.00000986283</v>
      </c>
      <c r="L18" s="34">
        <f t="shared" si="7"/>
        <v>226959.63762922768</v>
      </c>
      <c r="M18" s="33">
        <f t="shared" si="8"/>
        <v>288100.9384984548</v>
      </c>
      <c r="N18" s="218">
        <f t="shared" si="9"/>
        <v>1</v>
      </c>
      <c r="O18" s="33">
        <f t="shared" si="10"/>
        <v>10000</v>
      </c>
      <c r="P18" s="218">
        <f t="shared" si="11"/>
        <v>1</v>
      </c>
      <c r="Q18" s="34">
        <f t="shared" si="12"/>
        <v>0</v>
      </c>
      <c r="R18" s="34">
        <f t="shared" si="13"/>
        <v>10000</v>
      </c>
      <c r="S18" s="34">
        <f t="shared" si="14"/>
        <v>45391.92751689168</v>
      </c>
      <c r="T18" s="34">
        <f t="shared" si="15"/>
        <v>0</v>
      </c>
      <c r="U18" s="33">
        <f t="shared" si="16"/>
        <v>45391.92751689168</v>
      </c>
      <c r="V18" s="34">
        <f t="shared" si="17"/>
        <v>10000</v>
      </c>
      <c r="W18" s="34">
        <f t="shared" si="18"/>
        <v>23663.087189649883</v>
      </c>
      <c r="X18" s="34">
        <f t="shared" si="19"/>
        <v>74248.78314919952</v>
      </c>
      <c r="Y18" s="34">
        <f t="shared" si="20"/>
        <v>0</v>
      </c>
      <c r="Z18" s="34">
        <f t="shared" si="21"/>
        <v>0</v>
      </c>
      <c r="AA18" s="33">
        <f t="shared" si="22"/>
        <v>74248.78314919952</v>
      </c>
      <c r="AB18" s="33">
        <f t="shared" si="23"/>
        <v>23663.087189649883</v>
      </c>
      <c r="AC18" s="62">
        <f t="shared" si="24"/>
        <v>56.517</v>
      </c>
      <c r="AD18" s="81">
        <f t="shared" si="25"/>
        <v>0.3</v>
      </c>
      <c r="AE18" s="33">
        <f t="shared" si="26"/>
        <v>551407.1891249011</v>
      </c>
      <c r="AF18" s="33">
        <f t="shared" si="27"/>
        <v>61141.3008692271</v>
      </c>
      <c r="AG18" s="33">
        <f t="shared" si="28"/>
        <v>575070.276314551</v>
      </c>
      <c r="AH18" s="23">
        <f t="shared" si="29"/>
        <v>-513928.9754453239</v>
      </c>
      <c r="AI18" s="33">
        <f t="shared" si="30"/>
        <v>-958373.762961193</v>
      </c>
      <c r="AJ18" s="11"/>
      <c r="AL18" s="140" t="s">
        <v>114</v>
      </c>
      <c r="AM18" s="53" t="s">
        <v>106</v>
      </c>
      <c r="AN18" s="156" t="s">
        <v>107</v>
      </c>
      <c r="AO18" s="160" t="s">
        <v>93</v>
      </c>
      <c r="AP18" s="216">
        <f>SUM('予測用パラメタ'!L21:'予測用パラメタ'!L21)</f>
        <v>2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'!D16:'価格・加入者指数 '!D16)</f>
        <v>1.0324666487130625</v>
      </c>
      <c r="D19" s="33">
        <f t="shared" si="0"/>
        <v>516.2333243565313</v>
      </c>
      <c r="E19" s="10">
        <f>SUM('価格・加入者指数 '!E16:'価格・加入者指数 '!E16)</f>
        <v>0.6753335128693742</v>
      </c>
      <c r="F19" s="34">
        <f t="shared" si="1"/>
        <v>15164.927146419563</v>
      </c>
      <c r="G19" s="34">
        <f t="shared" si="2"/>
        <v>5459.958754478752</v>
      </c>
      <c r="H19" s="34">
        <f t="shared" si="3"/>
        <v>93943.68905304933</v>
      </c>
      <c r="I19" s="33">
        <f t="shared" si="4"/>
        <v>32802.38818382222</v>
      </c>
      <c r="J19" s="51">
        <f t="shared" si="5"/>
        <v>1.0000000000000007</v>
      </c>
      <c r="K19" s="217">
        <f t="shared" si="6"/>
        <v>50000.00000000004</v>
      </c>
      <c r="L19" s="34">
        <f t="shared" si="7"/>
        <v>272997.9377239378</v>
      </c>
      <c r="M19" s="33">
        <f t="shared" si="8"/>
        <v>366941.6267769871</v>
      </c>
      <c r="N19" s="218">
        <f t="shared" si="9"/>
        <v>1</v>
      </c>
      <c r="O19" s="33">
        <f t="shared" si="10"/>
        <v>10000</v>
      </c>
      <c r="P19" s="218">
        <f t="shared" si="11"/>
        <v>1</v>
      </c>
      <c r="Q19" s="34">
        <f t="shared" si="12"/>
        <v>0</v>
      </c>
      <c r="R19" s="34">
        <f t="shared" si="13"/>
        <v>10000</v>
      </c>
      <c r="S19" s="34">
        <f t="shared" si="14"/>
        <v>54599.587544787515</v>
      </c>
      <c r="T19" s="34">
        <f t="shared" si="15"/>
        <v>0</v>
      </c>
      <c r="U19" s="33">
        <f t="shared" si="16"/>
        <v>54599.587544787515</v>
      </c>
      <c r="V19" s="34">
        <f t="shared" si="17"/>
        <v>10000</v>
      </c>
      <c r="W19" s="34">
        <f t="shared" si="18"/>
        <v>33522.54985283225</v>
      </c>
      <c r="X19" s="34">
        <f t="shared" si="19"/>
        <v>105185.28350433715</v>
      </c>
      <c r="Y19" s="34">
        <f t="shared" si="20"/>
        <v>0</v>
      </c>
      <c r="Z19" s="34">
        <f t="shared" si="21"/>
        <v>0</v>
      </c>
      <c r="AA19" s="33">
        <f t="shared" si="22"/>
        <v>105185.28350433715</v>
      </c>
      <c r="AB19" s="33">
        <f t="shared" si="23"/>
        <v>33522.54985283225</v>
      </c>
      <c r="AC19" s="62">
        <f t="shared" si="24"/>
        <v>56.517</v>
      </c>
      <c r="AD19" s="81">
        <f t="shared" si="25"/>
        <v>0.3</v>
      </c>
      <c r="AE19" s="33">
        <f t="shared" si="26"/>
        <v>861625.6656781203</v>
      </c>
      <c r="AF19" s="33">
        <f t="shared" si="27"/>
        <v>93943.68905304933</v>
      </c>
      <c r="AG19" s="33">
        <f t="shared" si="28"/>
        <v>895148.2155309526</v>
      </c>
      <c r="AH19" s="23">
        <f t="shared" si="29"/>
        <v>-801204.5264779032</v>
      </c>
      <c r="AI19" s="33">
        <f t="shared" si="30"/>
        <v>-1759578.289439096</v>
      </c>
      <c r="AJ19" s="11"/>
      <c r="AL19" s="32"/>
      <c r="AM19" s="83" t="s">
        <v>112</v>
      </c>
      <c r="AN19" s="156" t="s">
        <v>113</v>
      </c>
      <c r="AO19" s="137" t="s">
        <v>152</v>
      </c>
      <c r="AP19" s="216">
        <f>SUM('予測用パラメタ'!L22:'予測用パラメタ'!L22)</f>
        <v>10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'!D17:'価格・加入者指数 '!D17)</f>
        <v>1.0187731774483155</v>
      </c>
      <c r="D20" s="33">
        <f t="shared" si="0"/>
        <v>509.3865887241578</v>
      </c>
      <c r="E20" s="10">
        <f>SUM('価格・加入者指数 '!E17:'価格・加入者指数 '!E17)</f>
        <v>0.8122682255168451</v>
      </c>
      <c r="F20" s="34">
        <f t="shared" si="1"/>
        <v>20213.562595237054</v>
      </c>
      <c r="G20" s="34">
        <f t="shared" si="2"/>
        <v>5048.635448817491</v>
      </c>
      <c r="H20" s="34">
        <f t="shared" si="3"/>
        <v>123558.21235620043</v>
      </c>
      <c r="I20" s="33">
        <f t="shared" si="4"/>
        <v>29614.5233031511</v>
      </c>
      <c r="J20" s="51">
        <f t="shared" si="5"/>
        <v>1</v>
      </c>
      <c r="K20" s="217">
        <f t="shared" si="6"/>
        <v>50000</v>
      </c>
      <c r="L20" s="34">
        <f t="shared" si="7"/>
        <v>252431.77244087454</v>
      </c>
      <c r="M20" s="33">
        <f t="shared" si="8"/>
        <v>375989.984797075</v>
      </c>
      <c r="N20" s="218">
        <f t="shared" si="9"/>
        <v>1</v>
      </c>
      <c r="O20" s="33">
        <f t="shared" si="10"/>
        <v>10000</v>
      </c>
      <c r="P20" s="218">
        <f t="shared" si="11"/>
        <v>1</v>
      </c>
      <c r="Q20" s="34">
        <f t="shared" si="12"/>
        <v>0</v>
      </c>
      <c r="R20" s="34">
        <f t="shared" si="13"/>
        <v>10000</v>
      </c>
      <c r="S20" s="34">
        <f t="shared" si="14"/>
        <v>50486.35448817491</v>
      </c>
      <c r="T20" s="34">
        <f t="shared" si="15"/>
        <v>0</v>
      </c>
      <c r="U20" s="33">
        <f t="shared" si="16"/>
        <v>50486.35448817491</v>
      </c>
      <c r="V20" s="34">
        <f t="shared" si="17"/>
        <v>10000</v>
      </c>
      <c r="W20" s="34">
        <f t="shared" si="18"/>
        <v>38928.914390115955</v>
      </c>
      <c r="X20" s="34">
        <f t="shared" si="19"/>
        <v>122149.0881396798</v>
      </c>
      <c r="Y20" s="34">
        <f t="shared" si="20"/>
        <v>0</v>
      </c>
      <c r="Z20" s="34">
        <f t="shared" si="21"/>
        <v>0</v>
      </c>
      <c r="AA20" s="33">
        <f t="shared" si="22"/>
        <v>122149.0881396798</v>
      </c>
      <c r="AB20" s="33">
        <f t="shared" si="23"/>
        <v>38928.914390115955</v>
      </c>
      <c r="AC20" s="62">
        <f t="shared" si="24"/>
        <v>56.517</v>
      </c>
      <c r="AD20" s="81">
        <f t="shared" si="25"/>
        <v>0.3</v>
      </c>
      <c r="AE20" s="33">
        <f t="shared" si="26"/>
        <v>1148473.9859735838</v>
      </c>
      <c r="AF20" s="33">
        <f t="shared" si="27"/>
        <v>123558.21235620043</v>
      </c>
      <c r="AG20" s="33">
        <f t="shared" si="28"/>
        <v>1187402.9003636998</v>
      </c>
      <c r="AH20" s="23">
        <f t="shared" si="29"/>
        <v>-1063844.6880074993</v>
      </c>
      <c r="AI20" s="33">
        <f t="shared" si="30"/>
        <v>-2823422.977446595</v>
      </c>
      <c r="AJ20" s="11"/>
      <c r="AL20" s="32"/>
      <c r="AM20" s="105"/>
      <c r="AN20" s="156" t="s">
        <v>149</v>
      </c>
      <c r="AO20" s="160" t="s">
        <v>150</v>
      </c>
      <c r="AP20" s="216">
        <f>SUM('予測用パラメタ'!L23:'予測用パラメタ'!L23)</f>
        <v>1.1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'!D18:'価格・加入者指数 '!D18)</f>
        <v>1.009999999796026</v>
      </c>
      <c r="D21" s="33">
        <f t="shared" si="0"/>
        <v>504.999999898013</v>
      </c>
      <c r="E21" s="10">
        <f>SUM('価格・加入者指数 '!E18:'価格・加入者指数 '!E18)</f>
        <v>0.9000000020397403</v>
      </c>
      <c r="F21" s="34">
        <f t="shared" si="1"/>
        <v>24036.92490566398</v>
      </c>
      <c r="G21" s="34">
        <f t="shared" si="2"/>
        <v>3823.3623104269245</v>
      </c>
      <c r="H21" s="34">
        <f t="shared" si="3"/>
        <v>145663.7648989063</v>
      </c>
      <c r="I21" s="33">
        <f t="shared" si="4"/>
        <v>22105.55254270586</v>
      </c>
      <c r="J21" s="51">
        <f t="shared" si="5"/>
        <v>1</v>
      </c>
      <c r="K21" s="217">
        <f t="shared" si="6"/>
        <v>50000</v>
      </c>
      <c r="L21" s="34">
        <f t="shared" si="7"/>
        <v>191168.11552134622</v>
      </c>
      <c r="M21" s="33">
        <f t="shared" si="8"/>
        <v>336831.8804202525</v>
      </c>
      <c r="N21" s="218">
        <f t="shared" si="9"/>
        <v>1</v>
      </c>
      <c r="O21" s="33">
        <f t="shared" si="10"/>
        <v>10000</v>
      </c>
      <c r="P21" s="218">
        <f t="shared" si="11"/>
        <v>1</v>
      </c>
      <c r="Q21" s="34">
        <f t="shared" si="12"/>
        <v>0</v>
      </c>
      <c r="R21" s="34">
        <f t="shared" si="13"/>
        <v>10000</v>
      </c>
      <c r="S21" s="34">
        <f t="shared" si="14"/>
        <v>38233.623104269245</v>
      </c>
      <c r="T21" s="34">
        <f t="shared" si="15"/>
        <v>0</v>
      </c>
      <c r="U21" s="33">
        <f t="shared" si="16"/>
        <v>38233.623104269245</v>
      </c>
      <c r="V21" s="34">
        <f t="shared" si="17"/>
        <v>10000</v>
      </c>
      <c r="W21" s="34">
        <f t="shared" si="18"/>
        <v>38707.32505731661</v>
      </c>
      <c r="X21" s="34">
        <f t="shared" si="19"/>
        <v>121453.7968538331</v>
      </c>
      <c r="Y21" s="34">
        <f t="shared" si="20"/>
        <v>0</v>
      </c>
      <c r="Z21" s="34">
        <f t="shared" si="21"/>
        <v>0</v>
      </c>
      <c r="AA21" s="33">
        <f t="shared" si="22"/>
        <v>121453.7968538331</v>
      </c>
      <c r="AB21" s="33">
        <f t="shared" si="23"/>
        <v>38707.32505731661</v>
      </c>
      <c r="AC21" s="62">
        <f t="shared" si="24"/>
        <v>56.517</v>
      </c>
      <c r="AD21" s="81">
        <f t="shared" si="25"/>
        <v>0.3</v>
      </c>
      <c r="AE21" s="33">
        <f t="shared" si="26"/>
        <v>1365705.9623651102</v>
      </c>
      <c r="AF21" s="33">
        <f t="shared" si="27"/>
        <v>145663.7648989063</v>
      </c>
      <c r="AG21" s="33">
        <f t="shared" si="28"/>
        <v>1404413.2874224267</v>
      </c>
      <c r="AH21" s="23">
        <f t="shared" si="29"/>
        <v>-1258749.5225235205</v>
      </c>
      <c r="AI21" s="33">
        <f t="shared" si="30"/>
        <v>-4082172.4999701157</v>
      </c>
      <c r="AJ21" s="11"/>
      <c r="AL21" s="66"/>
      <c r="AM21" s="38" t="s">
        <v>151</v>
      </c>
      <c r="AN21" s="164"/>
      <c r="AO21" s="137" t="s">
        <v>109</v>
      </c>
      <c r="AP21" s="216">
        <f>SUM('予測用パラメタ'!L24:'予測用パラメタ'!L24)</f>
        <v>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'!D19:'価格・加入者指数 '!D19)</f>
        <v>1.0050707997810433</v>
      </c>
      <c r="D22" s="33">
        <f t="shared" si="0"/>
        <v>502.53539989052166</v>
      </c>
      <c r="E22" s="10">
        <f>SUM('価格・加入者指数 '!E19:'価格・加入者指数 '!E19)</f>
        <v>0.9492920021895666</v>
      </c>
      <c r="F22" s="34">
        <f t="shared" si="1"/>
        <v>26605.450725425362</v>
      </c>
      <c r="G22" s="34">
        <f t="shared" si="2"/>
        <v>2568.525819761384</v>
      </c>
      <c r="H22" s="34">
        <f t="shared" si="3"/>
        <v>160442.16983483045</v>
      </c>
      <c r="I22" s="33">
        <f t="shared" si="4"/>
        <v>14778.404935924162</v>
      </c>
      <c r="J22" s="51">
        <f t="shared" si="5"/>
        <v>1</v>
      </c>
      <c r="K22" s="217">
        <f t="shared" si="6"/>
        <v>50000</v>
      </c>
      <c r="L22" s="34">
        <f t="shared" si="7"/>
        <v>128426.29098806919</v>
      </c>
      <c r="M22" s="33">
        <f t="shared" si="8"/>
        <v>288868.46082289965</v>
      </c>
      <c r="N22" s="218">
        <f t="shared" si="9"/>
        <v>1</v>
      </c>
      <c r="O22" s="33">
        <f t="shared" si="10"/>
        <v>10000</v>
      </c>
      <c r="P22" s="218">
        <f t="shared" si="11"/>
        <v>1</v>
      </c>
      <c r="Q22" s="34">
        <f t="shared" si="12"/>
        <v>0</v>
      </c>
      <c r="R22" s="34">
        <f t="shared" si="13"/>
        <v>10000</v>
      </c>
      <c r="S22" s="34">
        <f t="shared" si="14"/>
        <v>25685.25819761384</v>
      </c>
      <c r="T22" s="34">
        <f t="shared" si="15"/>
        <v>0</v>
      </c>
      <c r="U22" s="33">
        <f t="shared" si="16"/>
        <v>25685.25819761384</v>
      </c>
      <c r="V22" s="34">
        <f t="shared" si="17"/>
        <v>10000</v>
      </c>
      <c r="W22" s="34">
        <f t="shared" si="18"/>
        <v>34557.192349129335</v>
      </c>
      <c r="X22" s="34">
        <f t="shared" si="19"/>
        <v>108431.72999413032</v>
      </c>
      <c r="Y22" s="34">
        <f t="shared" si="20"/>
        <v>0</v>
      </c>
      <c r="Z22" s="34">
        <f t="shared" si="21"/>
        <v>0</v>
      </c>
      <c r="AA22" s="33">
        <f t="shared" si="22"/>
        <v>108431.72999413032</v>
      </c>
      <c r="AB22" s="33">
        <f t="shared" si="23"/>
        <v>34557.192349129335</v>
      </c>
      <c r="AC22" s="62">
        <f t="shared" si="24"/>
        <v>56.517</v>
      </c>
      <c r="AD22" s="81">
        <f t="shared" si="25"/>
        <v>0.3</v>
      </c>
      <c r="AE22" s="33">
        <f t="shared" si="26"/>
        <v>1511641.893866493</v>
      </c>
      <c r="AF22" s="33">
        <f t="shared" si="27"/>
        <v>160442.16983483045</v>
      </c>
      <c r="AG22" s="33">
        <f t="shared" si="28"/>
        <v>1546199.0862156223</v>
      </c>
      <c r="AH22" s="23">
        <f t="shared" si="29"/>
        <v>-1385756.916380792</v>
      </c>
      <c r="AI22" s="33">
        <f t="shared" si="30"/>
        <v>-5467929.416350908</v>
      </c>
      <c r="AJ22" s="11"/>
      <c r="AL22" s="32" t="s">
        <v>115</v>
      </c>
      <c r="AM22" s="83" t="s">
        <v>116</v>
      </c>
      <c r="AN22" s="156" t="s">
        <v>108</v>
      </c>
      <c r="AO22" s="137" t="s">
        <v>148</v>
      </c>
      <c r="AP22" s="166" t="s">
        <v>153</v>
      </c>
    </row>
    <row r="23" spans="1:42" ht="12.75">
      <c r="A23" s="62">
        <v>2009</v>
      </c>
      <c r="B23" s="71">
        <v>38626.520851476394</v>
      </c>
      <c r="C23" s="10">
        <f>SUM('価格・加入者指数 '!D20:'価格・加入者指数 '!D20)</f>
        <v>1.0025037092534457</v>
      </c>
      <c r="D23" s="33">
        <f t="shared" si="0"/>
        <v>501.25185462672283</v>
      </c>
      <c r="E23" s="10">
        <f>SUM('価格・加入者指数 '!E20:'価格・加入者指数 '!E20)</f>
        <v>0.9749629074655435</v>
      </c>
      <c r="F23" s="34">
        <f t="shared" si="1"/>
        <v>28244.5688059754</v>
      </c>
      <c r="G23" s="34">
        <f t="shared" si="2"/>
        <v>1639.1180805500371</v>
      </c>
      <c r="H23" s="34">
        <f t="shared" si="3"/>
        <v>169891.70996552703</v>
      </c>
      <c r="I23" s="33">
        <f t="shared" si="4"/>
        <v>9449.54013069658</v>
      </c>
      <c r="J23" s="51">
        <f t="shared" si="5"/>
        <v>1</v>
      </c>
      <c r="K23" s="217">
        <f t="shared" si="6"/>
        <v>50000</v>
      </c>
      <c r="L23" s="34">
        <f t="shared" si="7"/>
        <v>81955.90402750185</v>
      </c>
      <c r="M23" s="33">
        <f t="shared" si="8"/>
        <v>251847.61399302888</v>
      </c>
      <c r="N23" s="218">
        <f t="shared" si="9"/>
        <v>1</v>
      </c>
      <c r="O23" s="33">
        <f t="shared" si="10"/>
        <v>10000</v>
      </c>
      <c r="P23" s="218">
        <f t="shared" si="11"/>
        <v>1</v>
      </c>
      <c r="Q23" s="34">
        <f t="shared" si="12"/>
        <v>0</v>
      </c>
      <c r="R23" s="34">
        <f t="shared" si="13"/>
        <v>10000</v>
      </c>
      <c r="S23" s="34">
        <f t="shared" si="14"/>
        <v>16391.18080550037</v>
      </c>
      <c r="T23" s="34">
        <f t="shared" si="15"/>
        <v>0</v>
      </c>
      <c r="U23" s="33">
        <f t="shared" si="16"/>
        <v>16391.18080550037</v>
      </c>
      <c r="V23" s="34">
        <f t="shared" si="17"/>
        <v>10000</v>
      </c>
      <c r="W23" s="34">
        <f t="shared" si="18"/>
        <v>28767.68447017478</v>
      </c>
      <c r="X23" s="34">
        <f t="shared" si="19"/>
        <v>90265.71845050136</v>
      </c>
      <c r="Y23" s="34">
        <f t="shared" si="20"/>
        <v>0</v>
      </c>
      <c r="Z23" s="34">
        <f t="shared" si="21"/>
        <v>0</v>
      </c>
      <c r="AA23" s="33">
        <f t="shared" si="22"/>
        <v>90265.71845050136</v>
      </c>
      <c r="AB23" s="33">
        <f t="shared" si="23"/>
        <v>28767.68447017478</v>
      </c>
      <c r="AC23" s="62">
        <f t="shared" si="24"/>
        <v>56.517</v>
      </c>
      <c r="AD23" s="81">
        <f t="shared" si="25"/>
        <v>0.3</v>
      </c>
      <c r="AE23" s="33">
        <f t="shared" si="26"/>
        <v>1604771.6658491043</v>
      </c>
      <c r="AF23" s="33">
        <f t="shared" si="27"/>
        <v>169891.70996552703</v>
      </c>
      <c r="AG23" s="33">
        <f t="shared" si="28"/>
        <v>1633539.3503192791</v>
      </c>
      <c r="AH23" s="23">
        <f t="shared" si="29"/>
        <v>-1463647.640353752</v>
      </c>
      <c r="AI23" s="33">
        <f t="shared" si="30"/>
        <v>-6931577.05670466</v>
      </c>
      <c r="AJ23" s="11"/>
      <c r="AL23" s="28"/>
      <c r="AM23" s="105"/>
      <c r="AN23" s="156" t="s">
        <v>149</v>
      </c>
      <c r="AO23" s="160" t="s">
        <v>150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'!D21:'価格・加入者指数 '!D21)</f>
        <v>1.0012195121405185</v>
      </c>
      <c r="D24" s="33">
        <f t="shared" si="0"/>
        <v>500.60975607025927</v>
      </c>
      <c r="E24" s="10">
        <f>SUM('価格・加入者指数 '!E21:'価格・加入者指数 '!E21)</f>
        <v>0.9878048785948144</v>
      </c>
      <c r="F24" s="34">
        <f t="shared" si="1"/>
        <v>29288.94601660228</v>
      </c>
      <c r="G24" s="34">
        <f t="shared" si="2"/>
        <v>1044.3772106268807</v>
      </c>
      <c r="H24" s="34">
        <f t="shared" si="3"/>
        <v>175947.9854511151</v>
      </c>
      <c r="I24" s="33">
        <f t="shared" si="4"/>
        <v>6056.275485588063</v>
      </c>
      <c r="J24" s="51">
        <f t="shared" si="5"/>
        <v>1</v>
      </c>
      <c r="K24" s="217">
        <f t="shared" si="6"/>
        <v>50000</v>
      </c>
      <c r="L24" s="34">
        <f t="shared" si="7"/>
        <v>52218.860531344035</v>
      </c>
      <c r="M24" s="33">
        <f t="shared" si="8"/>
        <v>228166.84598245914</v>
      </c>
      <c r="N24" s="218">
        <f t="shared" si="9"/>
        <v>1</v>
      </c>
      <c r="O24" s="33">
        <f t="shared" si="10"/>
        <v>10000</v>
      </c>
      <c r="P24" s="218">
        <f t="shared" si="11"/>
        <v>1</v>
      </c>
      <c r="Q24" s="34">
        <f t="shared" si="12"/>
        <v>0</v>
      </c>
      <c r="R24" s="34">
        <f t="shared" si="13"/>
        <v>10000</v>
      </c>
      <c r="S24" s="34">
        <f t="shared" si="14"/>
        <v>10443.772106268807</v>
      </c>
      <c r="T24" s="34">
        <f t="shared" si="15"/>
        <v>0</v>
      </c>
      <c r="U24" s="33">
        <f t="shared" si="16"/>
        <v>10443.772106268807</v>
      </c>
      <c r="V24" s="34">
        <f t="shared" si="17"/>
        <v>10000</v>
      </c>
      <c r="W24" s="34">
        <f t="shared" si="18"/>
        <v>22927.853599797945</v>
      </c>
      <c r="X24" s="34">
        <f t="shared" si="19"/>
        <v>71941.80608659537</v>
      </c>
      <c r="Y24" s="34">
        <f t="shared" si="20"/>
        <v>0</v>
      </c>
      <c r="Z24" s="34">
        <f t="shared" si="21"/>
        <v>0</v>
      </c>
      <c r="AA24" s="33">
        <f t="shared" si="22"/>
        <v>71941.80608659537</v>
      </c>
      <c r="AB24" s="33">
        <f t="shared" si="23"/>
        <v>22927.853599797945</v>
      </c>
      <c r="AC24" s="62">
        <f t="shared" si="24"/>
        <v>56.517</v>
      </c>
      <c r="AD24" s="81">
        <f t="shared" si="25"/>
        <v>0.3</v>
      </c>
      <c r="AE24" s="33">
        <f t="shared" si="26"/>
        <v>1664110.0458252917</v>
      </c>
      <c r="AF24" s="33">
        <f t="shared" si="27"/>
        <v>175947.9854511151</v>
      </c>
      <c r="AG24" s="33">
        <f t="shared" si="28"/>
        <v>1687037.8994250896</v>
      </c>
      <c r="AH24" s="23">
        <f t="shared" si="29"/>
        <v>-1511089.9139739745</v>
      </c>
      <c r="AI24" s="33">
        <f t="shared" si="30"/>
        <v>-8442666.970678635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0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172</v>
      </c>
      <c r="D29" s="147"/>
      <c r="E29" s="148"/>
      <c r="F29" s="2"/>
      <c r="G29" s="19"/>
      <c r="H29" s="90"/>
      <c r="I29" s="2"/>
      <c r="J29" s="38" t="s">
        <v>117</v>
      </c>
      <c r="K29" s="37"/>
      <c r="L29" s="37"/>
      <c r="M29" s="18"/>
      <c r="N29" s="38" t="s">
        <v>118</v>
      </c>
      <c r="O29" s="37"/>
      <c r="P29" s="37"/>
      <c r="Q29" s="18"/>
      <c r="R29" s="2"/>
      <c r="S29" s="2"/>
      <c r="T29" s="2"/>
      <c r="U29" s="2"/>
      <c r="V29" s="2"/>
      <c r="W29" s="38" t="s">
        <v>119</v>
      </c>
      <c r="X29" s="4"/>
      <c r="Y29" s="18"/>
      <c r="Z29" s="2"/>
      <c r="AA29" s="2"/>
      <c r="AB29" s="2"/>
      <c r="AC29" s="42" t="s">
        <v>120</v>
      </c>
      <c r="AD29" s="49"/>
      <c r="AE29" s="18"/>
      <c r="AF29" s="42" t="s">
        <v>121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122</v>
      </c>
      <c r="D30" s="68">
        <f>$AP$4</f>
        <v>500</v>
      </c>
      <c r="E30" s="18" t="s">
        <v>161</v>
      </c>
      <c r="H30" s="24"/>
      <c r="J30" s="58" t="s">
        <v>173</v>
      </c>
      <c r="K30" s="53" t="s">
        <v>123</v>
      </c>
      <c r="L30" s="82"/>
      <c r="M30" s="59"/>
      <c r="N30" s="58" t="s">
        <v>173</v>
      </c>
      <c r="O30" s="53" t="s">
        <v>123</v>
      </c>
      <c r="P30" s="82"/>
      <c r="Q30" s="59"/>
      <c r="W30" s="53" t="s">
        <v>69</v>
      </c>
      <c r="X30" s="143">
        <f>$AP$6</f>
        <v>0.3187</v>
      </c>
      <c r="Y30" s="35" t="s">
        <v>70</v>
      </c>
      <c r="AC30" s="53" t="s">
        <v>124</v>
      </c>
      <c r="AD30" s="141">
        <f>$AP$8</f>
        <v>56.517</v>
      </c>
      <c r="AE30" s="57" t="s">
        <v>89</v>
      </c>
      <c r="AF30" s="58"/>
      <c r="AO30" s="161"/>
      <c r="AP30" s="12"/>
    </row>
    <row r="31" spans="3:42" s="25" customFormat="1" ht="13.5" thickBot="1">
      <c r="C31" s="67" t="s">
        <v>125</v>
      </c>
      <c r="D31" s="69">
        <f>$AP$5</f>
        <v>0.75</v>
      </c>
      <c r="E31" s="59" t="s">
        <v>93</v>
      </c>
      <c r="H31" s="12"/>
      <c r="J31" s="58" t="s">
        <v>7</v>
      </c>
      <c r="K31" s="58" t="s">
        <v>126</v>
      </c>
      <c r="L31" s="83" t="s">
        <v>127</v>
      </c>
      <c r="M31" s="59"/>
      <c r="N31" s="58" t="s">
        <v>7</v>
      </c>
      <c r="O31" s="58" t="s">
        <v>126</v>
      </c>
      <c r="P31" s="83" t="s">
        <v>127</v>
      </c>
      <c r="Q31" s="59"/>
      <c r="W31" s="53" t="s">
        <v>128</v>
      </c>
      <c r="X31" s="144">
        <f>$AP$7</f>
        <v>0.1746</v>
      </c>
      <c r="Y31" s="35" t="s">
        <v>129</v>
      </c>
      <c r="AC31" s="53" t="s">
        <v>130</v>
      </c>
      <c r="AD31" s="142">
        <f>$AP$9</f>
        <v>0.3</v>
      </c>
      <c r="AE31" s="57" t="s">
        <v>104</v>
      </c>
      <c r="AF31" s="36" t="s">
        <v>131</v>
      </c>
      <c r="AN31" s="155"/>
      <c r="AO31" s="161"/>
      <c r="AP31" s="12"/>
    </row>
    <row r="32" spans="8:43" s="25" customFormat="1" ht="14.25" thickBot="1" thickTop="1">
      <c r="H32" s="12"/>
      <c r="J32" s="58" t="s">
        <v>132</v>
      </c>
      <c r="K32" s="77" t="s">
        <v>133</v>
      </c>
      <c r="L32" s="84">
        <f>$AP$10</f>
        <v>2</v>
      </c>
      <c r="M32" s="59" t="s">
        <v>134</v>
      </c>
      <c r="N32" s="58" t="s">
        <v>132</v>
      </c>
      <c r="O32" s="77" t="s">
        <v>133</v>
      </c>
      <c r="P32" s="84">
        <f>$AP$14</f>
        <v>2</v>
      </c>
      <c r="Q32" s="59" t="s">
        <v>134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174</v>
      </c>
      <c r="K33" s="78" t="s">
        <v>135</v>
      </c>
      <c r="L33" s="85">
        <v>1</v>
      </c>
      <c r="M33" s="58" t="s">
        <v>136</v>
      </c>
      <c r="N33" s="58" t="s">
        <v>137</v>
      </c>
      <c r="O33" s="78" t="s">
        <v>135</v>
      </c>
      <c r="P33" s="85">
        <v>1</v>
      </c>
      <c r="Q33" s="58" t="s">
        <v>136</v>
      </c>
      <c r="AN33" s="155"/>
      <c r="AO33" s="161"/>
      <c r="AP33" s="12"/>
    </row>
    <row r="34" spans="10:42" s="25" customFormat="1" ht="14.25" thickBot="1" thickTop="1">
      <c r="J34" s="53" t="s">
        <v>138</v>
      </c>
      <c r="K34" s="74">
        <f>$AP$11</f>
        <v>1000</v>
      </c>
      <c r="L34" s="84">
        <f>$AP$12</f>
        <v>1.1</v>
      </c>
      <c r="M34" s="59"/>
      <c r="N34" s="53" t="s">
        <v>139</v>
      </c>
      <c r="O34" s="74">
        <f>$AP$15</f>
        <v>10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140</v>
      </c>
      <c r="K35" s="75" t="s">
        <v>141</v>
      </c>
      <c r="L35" s="86">
        <f>$L$32-1</f>
        <v>1</v>
      </c>
      <c r="M35" s="42"/>
      <c r="N35" s="140" t="s">
        <v>140</v>
      </c>
      <c r="O35" s="75" t="s">
        <v>141</v>
      </c>
      <c r="P35" s="86">
        <f>$P$32-1</f>
        <v>1</v>
      </c>
      <c r="Q35" s="42"/>
    </row>
    <row r="36" spans="10:17" ht="12.75">
      <c r="J36" s="32"/>
      <c r="K36" s="76" t="s">
        <v>142</v>
      </c>
      <c r="L36" s="87">
        <f>(-1/$K$34)*LN(($L$34-$L$37)/$L$35)</f>
        <v>0.002302585092994045</v>
      </c>
      <c r="M36" s="42"/>
      <c r="N36" s="32"/>
      <c r="O36" s="76" t="s">
        <v>142</v>
      </c>
      <c r="P36" s="87">
        <f>(-1/$O$34)*LN(($P$34-$P$37)/$P$35)</f>
        <v>0.2302585092994045</v>
      </c>
      <c r="Q36" s="42"/>
    </row>
    <row r="37" spans="10:17" ht="13.5" thickBot="1">
      <c r="J37" s="66"/>
      <c r="K37" s="79" t="s">
        <v>143</v>
      </c>
      <c r="L37" s="87">
        <v>1</v>
      </c>
      <c r="M37" s="42"/>
      <c r="N37" s="66"/>
      <c r="O37" s="79" t="s">
        <v>143</v>
      </c>
      <c r="P37" s="87">
        <v>1</v>
      </c>
      <c r="Q37" s="42"/>
    </row>
    <row r="38" spans="10:17" ht="14.25" thickBot="1" thickTop="1">
      <c r="J38" s="38" t="s">
        <v>175</v>
      </c>
      <c r="K38" s="74">
        <f>$AP$13</f>
        <v>50000</v>
      </c>
      <c r="L38" s="18" t="s">
        <v>109</v>
      </c>
      <c r="M38" s="42"/>
      <c r="N38" s="38" t="s">
        <v>144</v>
      </c>
      <c r="O38" s="74">
        <f>$AP$17</f>
        <v>10000</v>
      </c>
      <c r="P38" s="18" t="s">
        <v>109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145</v>
      </c>
      <c r="Q41" s="37"/>
      <c r="R41" s="37"/>
      <c r="S41" s="18"/>
    </row>
    <row r="42" spans="16:19" ht="12.75">
      <c r="P42" s="58" t="s">
        <v>146</v>
      </c>
      <c r="Q42" s="53" t="s">
        <v>123</v>
      </c>
      <c r="R42" s="82"/>
      <c r="S42" s="59"/>
    </row>
    <row r="43" spans="16:19" ht="13.5" thickBot="1">
      <c r="P43" s="58" t="s">
        <v>7</v>
      </c>
      <c r="Q43" s="58" t="s">
        <v>126</v>
      </c>
      <c r="R43" s="83" t="s">
        <v>127</v>
      </c>
      <c r="S43" s="59"/>
    </row>
    <row r="44" spans="16:19" ht="14.25" thickBot="1" thickTop="1">
      <c r="P44" s="58" t="s">
        <v>111</v>
      </c>
      <c r="Q44" s="77" t="s">
        <v>133</v>
      </c>
      <c r="R44" s="84">
        <f>$AP$18</f>
        <v>2</v>
      </c>
      <c r="S44" s="59" t="s">
        <v>134</v>
      </c>
    </row>
    <row r="45" spans="16:19" ht="14.25" thickBot="1" thickTop="1">
      <c r="P45" s="58" t="s">
        <v>174</v>
      </c>
      <c r="Q45" s="78" t="s">
        <v>135</v>
      </c>
      <c r="R45" s="85">
        <v>1</v>
      </c>
      <c r="S45" s="58" t="s">
        <v>136</v>
      </c>
    </row>
    <row r="46" spans="16:19" ht="14.25" thickBot="1" thickTop="1">
      <c r="P46" s="53" t="s">
        <v>176</v>
      </c>
      <c r="Q46" s="74">
        <f>$AP$19</f>
        <v>10</v>
      </c>
      <c r="R46" s="84">
        <f>$AP$20</f>
        <v>1.1</v>
      </c>
      <c r="S46" s="59"/>
    </row>
    <row r="47" spans="16:19" ht="13.5" thickTop="1">
      <c r="P47" s="140" t="s">
        <v>140</v>
      </c>
      <c r="Q47" s="75" t="s">
        <v>141</v>
      </c>
      <c r="R47" s="86">
        <f>$R$44-1</f>
        <v>1</v>
      </c>
      <c r="S47" s="42"/>
    </row>
    <row r="48" spans="16:19" ht="12.75">
      <c r="P48" s="32"/>
      <c r="Q48" s="76" t="s">
        <v>142</v>
      </c>
      <c r="R48" s="87">
        <f>(-1/$Q$46)*LN(($R$46-$R$49)/$R$47)</f>
        <v>0.2302585092994045</v>
      </c>
      <c r="S48" s="42"/>
    </row>
    <row r="49" spans="16:19" ht="13.5" thickBot="1">
      <c r="P49" s="66"/>
      <c r="Q49" s="79" t="s">
        <v>143</v>
      </c>
      <c r="R49" s="87">
        <v>1</v>
      </c>
      <c r="S49" s="42"/>
    </row>
    <row r="50" spans="16:19" ht="14.25" thickBot="1" thickTop="1">
      <c r="P50" s="38" t="s">
        <v>175</v>
      </c>
      <c r="Q50" s="74">
        <f>$AP$21</f>
        <v>0</v>
      </c>
      <c r="R50" s="18" t="s">
        <v>109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51"/>
  <sheetViews>
    <sheetView zoomScale="50" zoomScaleNormal="50" zoomScaleSheetLayoutView="25" workbookViewId="0" topLeftCell="A1">
      <selection activeCell="D9" sqref="D9"/>
    </sheetView>
  </sheetViews>
  <sheetFormatPr defaultColWidth="9.00390625" defaultRowHeight="13.5"/>
  <cols>
    <col min="2" max="2" width="11.375" style="0" bestFit="1" customWidth="1"/>
    <col min="3" max="3" width="11.875" style="0" customWidth="1"/>
    <col min="4" max="4" width="13.25390625" style="0" bestFit="1" customWidth="1"/>
    <col min="5" max="5" width="12.375" style="0" customWidth="1"/>
    <col min="6" max="6" width="13.25390625" style="0" bestFit="1" customWidth="1"/>
    <col min="7" max="7" width="11.25390625" style="0" bestFit="1" customWidth="1"/>
    <col min="8" max="8" width="13.25390625" style="0" bestFit="1" customWidth="1"/>
    <col min="9" max="9" width="11.25390625" style="0" bestFit="1" customWidth="1"/>
    <col min="10" max="10" width="13.25390625" style="0" bestFit="1" customWidth="1"/>
    <col min="11" max="11" width="11.25390625" style="0" bestFit="1" customWidth="1"/>
    <col min="12" max="12" width="16.75390625" style="0" bestFit="1" customWidth="1"/>
    <col min="13" max="13" width="11.25390625" style="0" bestFit="1" customWidth="1"/>
    <col min="14" max="14" width="16.75390625" style="0" customWidth="1"/>
    <col min="15" max="15" width="11.25390625" style="0" bestFit="1" customWidth="1"/>
  </cols>
  <sheetData>
    <row r="1" spans="1:15" ht="12.75">
      <c r="A1" s="1" t="str">
        <f>'[1]予測データ（世帯）'!A1</f>
        <v>表1：　予測用基礎データ（世帯）</v>
      </c>
      <c r="B1" s="1">
        <f>'[1]予測データ（世帯）'!B1</f>
        <v>0</v>
      </c>
      <c r="C1" s="1">
        <f>'[1]予測データ（世帯）'!C1</f>
        <v>0</v>
      </c>
      <c r="D1" s="1">
        <f>'[1]予測データ（世帯）'!D1</f>
        <v>0</v>
      </c>
      <c r="E1" s="1">
        <f>'[1]予測データ（世帯）'!E1</f>
        <v>0</v>
      </c>
      <c r="F1" s="1">
        <f>'[1]予測データ（世帯）'!F1</f>
        <v>0</v>
      </c>
      <c r="G1" s="1">
        <f>'[1]予測データ（世帯）'!G1</f>
        <v>0</v>
      </c>
      <c r="H1" s="1">
        <f>'[1]予測データ（世帯）'!H1</f>
        <v>0</v>
      </c>
      <c r="I1" s="1">
        <f>'[1]予測データ（世帯）'!I1</f>
        <v>0</v>
      </c>
      <c r="J1" s="1">
        <f>'[1]予測データ（世帯）'!J1</f>
        <v>0</v>
      </c>
      <c r="K1" s="1">
        <f>'[1]予測データ（世帯）'!K1</f>
        <v>0</v>
      </c>
      <c r="L1" s="1">
        <f>'[1]予測データ（世帯）'!L1</f>
        <v>0</v>
      </c>
      <c r="M1" s="1">
        <f>'[1]予測データ（世帯）'!M1</f>
        <v>0</v>
      </c>
      <c r="N1" s="1">
        <f>'[1]予測データ（世帯）'!N1</f>
        <v>0</v>
      </c>
      <c r="O1" s="1">
        <f>'[1]予測データ（世帯）'!O1</f>
        <v>0</v>
      </c>
    </row>
    <row r="2" spans="1:36" ht="12.75">
      <c r="A2" s="1">
        <f>'[1]予測データ（世帯）'!A2</f>
        <v>0</v>
      </c>
      <c r="B2" s="1">
        <f>'[1]予測データ（世帯）'!B2</f>
        <v>0</v>
      </c>
      <c r="C2" s="1">
        <f>'[1]予測データ（世帯）'!C2</f>
        <v>0</v>
      </c>
      <c r="D2" s="1" t="str">
        <f>'[1]予測データ（世帯）'!D2</f>
        <v>人口・世帯</v>
      </c>
      <c r="E2" s="1">
        <f>'[1]予測データ（世帯）'!E2</f>
        <v>0</v>
      </c>
      <c r="F2" s="1" t="str">
        <f>'[1]予測データ（世帯）'!F2</f>
        <v>PC保有</v>
      </c>
      <c r="G2" s="1">
        <f>'[1]予測データ（世帯）'!G2</f>
        <v>0</v>
      </c>
      <c r="H2" s="1" t="str">
        <f>'[1]予測データ（世帯）'!H2</f>
        <v>携帯電話・PHS保有 </v>
      </c>
      <c r="I2" s="1">
        <f>'[1]予測データ（世帯）'!I2</f>
        <v>0</v>
      </c>
      <c r="J2" s="1" t="str">
        <f>'[1]予測データ（世帯）'!J2</f>
        <v>インターネット加入
（中位）</v>
      </c>
      <c r="K2" s="1">
        <f>'[1]予測データ（世帯）'!K2</f>
        <v>0</v>
      </c>
      <c r="L2" s="1" t="str">
        <f>'[1]予測データ（世帯）'!L2</f>
        <v>インターネット加入
（低位）</v>
      </c>
      <c r="M2" s="1">
        <f>'[1]予測データ（世帯）'!M2</f>
        <v>0</v>
      </c>
      <c r="N2" s="1" t="str">
        <f>'[1]予測データ（世帯）'!N2</f>
        <v>インターネット加入
（高位）</v>
      </c>
      <c r="O2" s="1">
        <f>'[1]予測データ（世帯）'!O2</f>
        <v>0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2" ht="12.75">
      <c r="A3" s="1">
        <f>'[1]予測データ（世帯）'!A3</f>
        <v>0</v>
      </c>
      <c r="B3" s="1">
        <f>'[1]予測データ（世帯）'!B3</f>
        <v>0</v>
      </c>
      <c r="C3" s="1">
        <f>'[1]予測データ（世帯）'!C3</f>
        <v>0</v>
      </c>
      <c r="D3" s="1">
        <f>'[1]予測データ（世帯）'!D3</f>
        <v>0</v>
      </c>
      <c r="E3" s="1">
        <f>'[1]予測データ（世帯）'!E3</f>
        <v>0</v>
      </c>
      <c r="F3" s="1">
        <f>'[1]予測データ（世帯）'!F3</f>
        <v>0</v>
      </c>
      <c r="G3" s="1">
        <f>'[1]予測データ（世帯）'!G3</f>
        <v>0</v>
      </c>
      <c r="H3" s="1">
        <f>'[1]予測データ（世帯）'!H3</f>
        <v>0</v>
      </c>
      <c r="I3" s="1">
        <f>'[1]予測データ（世帯）'!I3</f>
        <v>0</v>
      </c>
      <c r="J3" s="1">
        <f>'[1]予測データ（世帯）'!J3</f>
        <v>0</v>
      </c>
      <c r="K3" s="1">
        <f>'[1]予測データ（世帯）'!K3</f>
        <v>0</v>
      </c>
      <c r="L3" s="1">
        <f>'[1]予測データ（世帯）'!L3</f>
        <v>0</v>
      </c>
      <c r="M3" s="1">
        <f>'[1]予測データ（世帯）'!M3</f>
        <v>0</v>
      </c>
      <c r="N3" s="1">
        <f>'[1]予測データ（世帯）'!N3</f>
        <v>0</v>
      </c>
      <c r="O3" s="1">
        <f>'[1]予測データ（世帯）'!O3</f>
        <v>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1">
        <f>'[1]予測データ（世帯）'!A4</f>
        <v>0</v>
      </c>
      <c r="B4" s="1">
        <f>'[1]予測データ（世帯）'!B4</f>
        <v>0</v>
      </c>
      <c r="C4" s="1" t="str">
        <f>'[1]予測データ（世帯）'!C4</f>
        <v>人口</v>
      </c>
      <c r="D4" s="1" t="str">
        <f>'[1]予測データ（世帯）'!D4</f>
        <v>平均世帯人員</v>
      </c>
      <c r="E4" s="1" t="str">
        <f>'[1]予測データ（世帯）'!E4</f>
        <v>世帯数</v>
      </c>
      <c r="F4" s="1" t="str">
        <f>'[1]予測データ（世帯）'!F4</f>
        <v>世帯当保有率</v>
      </c>
      <c r="G4" s="1" t="str">
        <f>'[1]予測データ（世帯）'!G4</f>
        <v>保有世帯数</v>
      </c>
      <c r="H4" s="1" t="str">
        <f>'[1]予測データ（世帯）'!H4</f>
        <v>世帯当保有率</v>
      </c>
      <c r="I4" s="1" t="str">
        <f>'[1]予測データ（世帯）'!I4</f>
        <v>保有世帯数</v>
      </c>
      <c r="J4" s="1" t="str">
        <f>'[1]予測データ（世帯）'!J4</f>
        <v>世帯当加入率</v>
      </c>
      <c r="K4" s="1" t="str">
        <f>'[1]予測データ（世帯）'!K4</f>
        <v>世帯加入数</v>
      </c>
      <c r="L4" s="1" t="str">
        <f>'[1]予測データ（世帯）'!L4</f>
        <v>世帯当加入率</v>
      </c>
      <c r="M4" s="1" t="str">
        <f>'[1]予測データ（世帯）'!M4</f>
        <v>世帯加入数</v>
      </c>
      <c r="N4" s="1" t="str">
        <f>'[1]予測データ（世帯）'!N4</f>
        <v>世帯当加入率</v>
      </c>
      <c r="O4" s="1" t="str">
        <f>'[1]予測データ（世帯）'!O4</f>
        <v>世帯加入数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15" s="12" customFormat="1" ht="12.75">
      <c r="A5" s="1" t="str">
        <f>'[1]予測データ（世帯）'!A5</f>
        <v>単位</v>
      </c>
      <c r="B5" s="1" t="str">
        <f>'[1]予測データ（世帯）'!B5</f>
        <v>千人</v>
      </c>
      <c r="C5" s="1" t="str">
        <f>'[1]予測データ（世帯）'!C5</f>
        <v>人／世帯</v>
      </c>
      <c r="D5" s="1" t="str">
        <f>'[1]予測データ（世帯）'!D5</f>
        <v>千世帯</v>
      </c>
      <c r="E5" s="1" t="str">
        <f>'[1]予測データ（世帯）'!E5</f>
        <v>1.0</v>
      </c>
      <c r="F5" s="1" t="str">
        <f>'[1]予測データ（世帯）'!F5</f>
        <v>千世帯</v>
      </c>
      <c r="G5" s="1" t="str">
        <f>'[1]予測データ（世帯）'!G5</f>
        <v>1.0</v>
      </c>
      <c r="H5" s="1" t="str">
        <f>'[1]予測データ（世帯）'!H5</f>
        <v>千世帯</v>
      </c>
      <c r="I5" s="1" t="str">
        <f>'[1]予測データ（世帯）'!I5</f>
        <v>1.0</v>
      </c>
      <c r="J5" s="1" t="str">
        <f>'[1]予測データ（世帯）'!J5</f>
        <v>千世帯</v>
      </c>
      <c r="K5" s="1" t="str">
        <f>'[1]予測データ（世帯）'!K5</f>
        <v>1.0</v>
      </c>
      <c r="L5" s="1" t="str">
        <f>'[1]予測データ（世帯）'!L5</f>
        <v>千世帯</v>
      </c>
      <c r="M5" s="1" t="str">
        <f>'[1]予測データ（世帯）'!M5</f>
        <v>1.0</v>
      </c>
      <c r="N5" s="1" t="str">
        <f>'[1]予測データ（世帯）'!N5</f>
        <v>千世帯</v>
      </c>
      <c r="O5" s="1">
        <f>'[1]予測データ（世帯）'!O5</f>
        <v>0</v>
      </c>
    </row>
    <row r="6" spans="1:31" ht="12.75">
      <c r="A6" s="1">
        <f>'[1]予測データ（世帯）'!A6</f>
        <v>1970</v>
      </c>
      <c r="B6" s="1">
        <f>'[1]予測データ（世帯）'!B6</f>
        <v>103720</v>
      </c>
      <c r="C6" s="1">
        <f>'[1]予測データ（世帯）'!C6</f>
        <v>0</v>
      </c>
      <c r="D6" s="1">
        <f>'[1]予測データ（世帯）'!D6</f>
        <v>0</v>
      </c>
      <c r="E6" s="1">
        <f>'[1]予測データ（世帯）'!E6</f>
        <v>0</v>
      </c>
      <c r="F6" s="1">
        <f>'[1]予測データ（世帯）'!F6</f>
        <v>0</v>
      </c>
      <c r="G6" s="1">
        <f>'[1]予測データ（世帯）'!G6</f>
        <v>0</v>
      </c>
      <c r="H6" s="1">
        <f>'[1]予測データ（世帯）'!H6</f>
        <v>0</v>
      </c>
      <c r="I6" s="1">
        <f>'[1]予測データ（世帯）'!I6</f>
        <v>0</v>
      </c>
      <c r="J6" s="1">
        <f>'[1]予測データ（世帯）'!J6</f>
        <v>0</v>
      </c>
      <c r="K6" s="1">
        <f>'[1]予測データ（世帯）'!K6</f>
        <v>0</v>
      </c>
      <c r="L6" s="1">
        <f>'[1]予測データ（世帯）'!L6</f>
        <v>0</v>
      </c>
      <c r="M6" s="1">
        <f>'[1]予測データ（世帯）'!M6</f>
        <v>0</v>
      </c>
      <c r="N6" s="1">
        <f>'[1]予測データ（世帯）'!N6</f>
        <v>0</v>
      </c>
      <c r="O6" s="1">
        <f>'[1]予測データ（世帯）'!O6</f>
        <v>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1">
        <f>'[1]予測データ（世帯）'!A7</f>
        <v>1975</v>
      </c>
      <c r="B7" s="1">
        <f>'[1]予測データ（世帯）'!B7</f>
        <v>111940</v>
      </c>
      <c r="C7" s="1">
        <f>'[1]予測データ（世帯）'!C7</f>
        <v>0</v>
      </c>
      <c r="D7" s="1">
        <f>'[1]予測データ（世帯）'!D7</f>
        <v>0</v>
      </c>
      <c r="E7" s="1">
        <f>'[1]予測データ（世帯）'!E7</f>
        <v>0</v>
      </c>
      <c r="F7" s="1">
        <f>'[1]予測データ（世帯）'!F7</f>
        <v>0</v>
      </c>
      <c r="G7" s="1">
        <f>'[1]予測データ（世帯）'!G7</f>
        <v>0</v>
      </c>
      <c r="H7" s="1">
        <f>'[1]予測データ（世帯）'!H7</f>
        <v>0</v>
      </c>
      <c r="I7" s="1">
        <f>'[1]予測データ（世帯）'!I7</f>
        <v>0</v>
      </c>
      <c r="J7" s="1">
        <f>'[1]予測データ（世帯）'!J7</f>
        <v>0</v>
      </c>
      <c r="K7" s="1">
        <f>'[1]予測データ（世帯）'!K7</f>
        <v>0</v>
      </c>
      <c r="L7" s="1">
        <f>'[1]予測データ（世帯）'!L7</f>
        <v>0</v>
      </c>
      <c r="M7" s="1">
        <f>'[1]予測データ（世帯）'!M7</f>
        <v>0</v>
      </c>
      <c r="N7" s="1">
        <f>'[1]予測データ（世帯）'!N7</f>
        <v>0</v>
      </c>
      <c r="O7" s="1">
        <f>'[1]予測データ（世帯）'!O7</f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1">
        <f>'[1]予測データ（世帯）'!A8</f>
        <v>1980</v>
      </c>
      <c r="B8" s="1">
        <f>'[1]予測データ（世帯）'!B8</f>
        <v>117060</v>
      </c>
      <c r="C8" s="1">
        <f>'[1]予測データ（世帯）'!C8</f>
        <v>0</v>
      </c>
      <c r="D8" s="1">
        <f>'[1]予測データ（世帯）'!D8</f>
        <v>0</v>
      </c>
      <c r="E8" s="1">
        <f>'[1]予測データ（世帯）'!E8</f>
        <v>0</v>
      </c>
      <c r="F8" s="1">
        <f>'[1]予測データ（世帯）'!F8</f>
        <v>0</v>
      </c>
      <c r="G8" s="1">
        <f>'[1]予測データ（世帯）'!G8</f>
        <v>0</v>
      </c>
      <c r="H8" s="1">
        <f>'[1]予測データ（世帯）'!H8</f>
        <v>0</v>
      </c>
      <c r="I8" s="1">
        <f>'[1]予測データ（世帯）'!I8</f>
        <v>0</v>
      </c>
      <c r="J8" s="1">
        <f>'[1]予測データ（世帯）'!J8</f>
        <v>0</v>
      </c>
      <c r="K8" s="1">
        <f>'[1]予測データ（世帯）'!K8</f>
        <v>0</v>
      </c>
      <c r="L8" s="1">
        <f>'[1]予測データ（世帯）'!L8</f>
        <v>0</v>
      </c>
      <c r="M8" s="1">
        <f>'[1]予測データ（世帯）'!M8</f>
        <v>0</v>
      </c>
      <c r="N8" s="1">
        <f>'[1]予測データ（世帯）'!N8</f>
        <v>0</v>
      </c>
      <c r="O8" s="1">
        <f>'[1]予測データ（世帯）'!O8</f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1">
        <f>'[1]予測データ（世帯）'!A9</f>
        <v>1985</v>
      </c>
      <c r="B9" s="1">
        <f>'[1]予測データ（世帯）'!B9</f>
        <v>121049</v>
      </c>
      <c r="C9" s="1">
        <f>'[1]予測データ（世帯）'!C9</f>
        <v>0</v>
      </c>
      <c r="D9" s="1">
        <f>'[1]予測データ（世帯）'!D9</f>
        <v>0</v>
      </c>
      <c r="E9" s="1">
        <f>'[1]予測データ（世帯）'!E9</f>
        <v>0</v>
      </c>
      <c r="F9" s="1">
        <f>'[1]予測データ（世帯）'!F9</f>
        <v>0</v>
      </c>
      <c r="G9" s="1">
        <f>'[1]予測データ（世帯）'!G9</f>
        <v>0</v>
      </c>
      <c r="H9" s="1">
        <f>'[1]予測データ（世帯）'!H9</f>
        <v>0</v>
      </c>
      <c r="I9" s="1">
        <f>'[1]予測データ（世帯）'!I9</f>
        <v>0</v>
      </c>
      <c r="J9" s="1">
        <f>'[1]予測データ（世帯）'!J9</f>
        <v>0</v>
      </c>
      <c r="K9" s="1">
        <f>'[1]予測データ（世帯）'!K9</f>
        <v>0</v>
      </c>
      <c r="L9" s="1">
        <f>'[1]予測データ（世帯）'!L9</f>
        <v>0</v>
      </c>
      <c r="M9" s="1">
        <f>'[1]予測データ（世帯）'!M9</f>
        <v>0</v>
      </c>
      <c r="N9" s="1">
        <f>'[1]予測データ（世帯）'!N9</f>
        <v>0</v>
      </c>
      <c r="O9" s="1">
        <f>'[1]予測データ（世帯）'!O9</f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1">
        <f>'[1]予測データ（世帯）'!A10</f>
        <v>1990</v>
      </c>
      <c r="B10" s="1">
        <f>'[1]予測データ（世帯）'!B10</f>
        <v>123611</v>
      </c>
      <c r="C10" s="1">
        <f>'[1]予測データ（世帯）'!C10</f>
        <v>0</v>
      </c>
      <c r="D10" s="1">
        <f>'[1]予測データ（世帯）'!D10</f>
        <v>0</v>
      </c>
      <c r="E10" s="1">
        <f>'[1]予測データ（世帯）'!E10</f>
        <v>0</v>
      </c>
      <c r="F10" s="1">
        <f>'[1]予測データ（世帯）'!F10</f>
        <v>0</v>
      </c>
      <c r="G10" s="1">
        <f>'[1]予測データ（世帯）'!G10</f>
        <v>0</v>
      </c>
      <c r="H10" s="1">
        <f>'[1]予測データ（世帯）'!H10</f>
        <v>0</v>
      </c>
      <c r="I10" s="1">
        <f>'[1]予測データ（世帯）'!I10</f>
        <v>0</v>
      </c>
      <c r="J10" s="1">
        <f>'[1]予測データ（世帯）'!J10</f>
        <v>0</v>
      </c>
      <c r="K10" s="1">
        <f>'[1]予測データ（世帯）'!K10</f>
        <v>0</v>
      </c>
      <c r="L10" s="1">
        <f>'[1]予測データ（世帯）'!L10</f>
        <v>0</v>
      </c>
      <c r="M10" s="1">
        <f>'[1]予測データ（世帯）'!M10</f>
        <v>0</v>
      </c>
      <c r="N10" s="1">
        <f>'[1]予測データ（世帯）'!N10</f>
        <v>0</v>
      </c>
      <c r="O10" s="1">
        <f>'[1]予測データ（世帯）'!O10</f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1">
        <f>'[1]予測データ（世帯）'!A11</f>
        <v>1991</v>
      </c>
      <c r="B11" s="1">
        <f>'[1]予測データ（世帯）'!B11</f>
        <v>124043</v>
      </c>
      <c r="C11" s="1">
        <f>'[1]予測データ（世帯）'!C11</f>
        <v>0</v>
      </c>
      <c r="D11" s="1">
        <f>'[1]予測データ（世帯）'!D11</f>
        <v>0</v>
      </c>
      <c r="E11" s="1">
        <f>'[1]予測データ（世帯）'!E11</f>
        <v>0</v>
      </c>
      <c r="F11" s="1">
        <f>'[1]予測データ（世帯）'!F11</f>
        <v>0</v>
      </c>
      <c r="G11" s="1">
        <f>'[1]予測データ（世帯）'!G11</f>
        <v>0</v>
      </c>
      <c r="H11" s="1">
        <f>'[1]予測データ（世帯）'!H11</f>
        <v>0</v>
      </c>
      <c r="I11" s="1">
        <f>'[1]予測データ（世帯）'!I11</f>
        <v>0</v>
      </c>
      <c r="J11" s="1">
        <f>'[1]予測データ（世帯）'!J11</f>
        <v>0</v>
      </c>
      <c r="K11" s="1">
        <f>'[1]予測データ（世帯）'!K11</f>
        <v>0</v>
      </c>
      <c r="L11" s="1">
        <f>'[1]予測データ（世帯）'!L11</f>
        <v>0</v>
      </c>
      <c r="M11" s="1">
        <f>'[1]予測データ（世帯）'!M11</f>
        <v>0</v>
      </c>
      <c r="N11" s="1">
        <f>'[1]予測データ（世帯）'!N11</f>
        <v>0</v>
      </c>
      <c r="O11" s="1">
        <f>'[1]予測データ（世帯）'!O11</f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1">
        <f>'[1]予測データ（世帯）'!A12</f>
        <v>1992</v>
      </c>
      <c r="B12" s="1">
        <f>'[1]予測データ（世帯）'!B12</f>
        <v>124452</v>
      </c>
      <c r="C12" s="1">
        <f>'[1]予測データ（世帯）'!C12</f>
        <v>0</v>
      </c>
      <c r="D12" s="1">
        <f>'[1]予測データ（世帯）'!D12</f>
        <v>0</v>
      </c>
      <c r="E12" s="1">
        <f>'[1]予測データ（世帯）'!E12</f>
        <v>0</v>
      </c>
      <c r="F12" s="1">
        <f>'[1]予測データ（世帯）'!F12</f>
        <v>0</v>
      </c>
      <c r="G12" s="1">
        <f>'[1]予測データ（世帯）'!G12</f>
        <v>0</v>
      </c>
      <c r="H12" s="1">
        <f>'[1]予測データ（世帯）'!H12</f>
        <v>0</v>
      </c>
      <c r="I12" s="1">
        <f>'[1]予測データ（世帯）'!I12</f>
        <v>0</v>
      </c>
      <c r="J12" s="1">
        <f>'[1]予測データ（世帯）'!J12</f>
        <v>0</v>
      </c>
      <c r="K12" s="1">
        <f>'[1]予測データ（世帯）'!K12</f>
        <v>0</v>
      </c>
      <c r="L12" s="1">
        <f>'[1]予測データ（世帯）'!L12</f>
        <v>0</v>
      </c>
      <c r="M12" s="1">
        <f>'[1]予測データ（世帯）'!M12</f>
        <v>0</v>
      </c>
      <c r="N12" s="1">
        <f>'[1]予測データ（世帯）'!N12</f>
        <v>0</v>
      </c>
      <c r="O12" s="1">
        <f>'[1]予測データ（世帯）'!O12</f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1">
        <f>'[1]予測データ（世帯）'!A13</f>
        <v>1993</v>
      </c>
      <c r="B13" s="1">
        <f>'[1]予測データ（世帯）'!B13</f>
        <v>124764</v>
      </c>
      <c r="C13" s="1">
        <f>'[1]予測データ（世帯）'!C13</f>
        <v>0</v>
      </c>
      <c r="D13" s="1">
        <f>'[1]予測データ（世帯）'!D13</f>
        <v>0</v>
      </c>
      <c r="E13" s="1">
        <f>'[1]予測データ（世帯）'!E13</f>
        <v>0</v>
      </c>
      <c r="F13" s="1">
        <f>'[1]予測データ（世帯）'!F13</f>
        <v>0</v>
      </c>
      <c r="G13" s="1">
        <f>'[1]予測データ（世帯）'!G13</f>
        <v>3.2</v>
      </c>
      <c r="H13" s="1">
        <f>'[1]予測データ（世帯）'!H13</f>
        <v>0</v>
      </c>
      <c r="I13" s="1">
        <f>'[1]予測データ（世帯）'!I13</f>
        <v>0</v>
      </c>
      <c r="J13" s="1">
        <f>'[1]予測データ（世帯）'!J13</f>
        <v>0</v>
      </c>
      <c r="K13" s="1">
        <f>'[1]予測データ（世帯）'!K13</f>
        <v>0</v>
      </c>
      <c r="L13" s="1">
        <f>'[1]予測データ（世帯）'!L13</f>
        <v>0</v>
      </c>
      <c r="M13" s="1">
        <f>'[1]予測データ（世帯）'!M13</f>
        <v>0</v>
      </c>
      <c r="N13" s="1">
        <f>'[1]予測データ（世帯）'!N13</f>
        <v>0</v>
      </c>
      <c r="O13" s="1">
        <f>'[1]予測データ（世帯）'!O13</f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1">
        <f>'[1]予測データ（世帯）'!A14</f>
        <v>1994</v>
      </c>
      <c r="B14" s="1">
        <f>'[1]予測データ（世帯）'!B14</f>
        <v>125034</v>
      </c>
      <c r="C14" s="1">
        <f>'[1]予測データ（世帯）'!C14</f>
        <v>3.423379425928412</v>
      </c>
      <c r="D14" s="1">
        <f>'[1]予測データ（世帯）'!D14</f>
        <v>36523.558870805304</v>
      </c>
      <c r="E14" s="1">
        <f>'[1]予測データ（世帯）'!E14</f>
        <v>0</v>
      </c>
      <c r="F14" s="1">
        <f>'[1]予測データ（世帯）'!F14</f>
        <v>0</v>
      </c>
      <c r="G14" s="1">
        <f>'[1]予測データ（世帯）'!G14</f>
        <v>5.8</v>
      </c>
      <c r="H14" s="1">
        <f>'[1]予測データ（世帯）'!H14</f>
        <v>2118366.4145067073</v>
      </c>
      <c r="I14" s="1">
        <f>'[1]予測データ（世帯）'!I14</f>
        <v>0</v>
      </c>
      <c r="J14" s="1">
        <f>'[1]予測データ（世帯）'!J14</f>
        <v>0</v>
      </c>
      <c r="K14" s="1">
        <f>'[1]予測データ（世帯）'!K14</f>
        <v>0</v>
      </c>
      <c r="L14" s="1">
        <f>'[1]予測データ（世帯）'!L14</f>
        <v>0</v>
      </c>
      <c r="M14" s="1">
        <f>'[1]予測データ（世帯）'!M14</f>
        <v>0</v>
      </c>
      <c r="N14" s="1">
        <f>'[1]予測データ（世帯）'!N14</f>
        <v>0</v>
      </c>
      <c r="O14" s="1">
        <f>'[1]予測データ（世帯）'!O14</f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1">
        <f>'[1]予測データ（世帯）'!A15</f>
        <v>1995</v>
      </c>
      <c r="B15" s="1">
        <f>'[1]予測データ（世帯）'!B15</f>
        <v>125570</v>
      </c>
      <c r="C15" s="1">
        <f>'[1]予測データ（世帯）'!C15</f>
        <v>3.3959458433859346</v>
      </c>
      <c r="D15" s="1">
        <f>'[1]予測データ（世帯）'!D15</f>
        <v>36976.443615720375</v>
      </c>
      <c r="E15" s="1">
        <f>'[1]予測データ（世帯）'!E15</f>
        <v>16.3</v>
      </c>
      <c r="F15" s="1">
        <f>'[1]予測データ（世帯）'!F15</f>
        <v>6027.160309362421</v>
      </c>
      <c r="G15" s="1">
        <f>'[1]予測データ（世帯）'!G15</f>
        <v>10.9</v>
      </c>
      <c r="H15" s="1">
        <f>'[1]予測データ（世帯）'!H15</f>
        <v>4030432.354113521</v>
      </c>
      <c r="I15" s="1">
        <f>'[1]予測データ（世帯）'!I15</f>
        <v>0</v>
      </c>
      <c r="J15" s="1">
        <f>'[1]予測データ（世帯）'!J15</f>
        <v>0</v>
      </c>
      <c r="K15" s="1">
        <f>'[1]予測データ（世帯）'!K15</f>
        <v>0</v>
      </c>
      <c r="L15" s="1">
        <f>'[1]予測データ（世帯）'!L15</f>
        <v>0</v>
      </c>
      <c r="M15" s="1">
        <f>'[1]予測データ（世帯）'!M15</f>
        <v>0</v>
      </c>
      <c r="N15" s="1">
        <f>'[1]予測データ（世帯）'!N15</f>
        <v>0</v>
      </c>
      <c r="O15" s="1">
        <f>'[1]予測データ（世帯）'!O15</f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1">
        <f>'[1]予測データ（世帯）'!A16</f>
        <v>1996</v>
      </c>
      <c r="B16" s="1">
        <f>'[1]予測データ（世帯）'!B16</f>
        <v>125869</v>
      </c>
      <c r="C16" s="1">
        <f>'[1]予測データ（世帯）'!C16</f>
        <v>3.3687321025137718</v>
      </c>
      <c r="D16" s="1">
        <f>'[1]予測データ（世帯）'!D16</f>
        <v>37363.90908201803</v>
      </c>
      <c r="E16" s="1">
        <f>'[1]予測データ（世帯）'!E16</f>
        <v>22.3</v>
      </c>
      <c r="F16" s="1">
        <f>'[1]予測データ（世帯）'!F16</f>
        <v>8332.151725290021</v>
      </c>
      <c r="G16" s="1">
        <f>'[1]予測データ（世帯）'!G16</f>
        <v>32.7</v>
      </c>
      <c r="H16" s="1">
        <f>'[1]予測データ（世帯）'!H16</f>
        <v>12217998.269819897</v>
      </c>
      <c r="I16" s="1">
        <f>'[1]予測データ（世帯）'!I16</f>
        <v>3.3</v>
      </c>
      <c r="J16" s="1">
        <f>'[1]予測データ（世帯）'!J16</f>
        <v>1233.008999706595</v>
      </c>
      <c r="K16" s="1">
        <f>'[1]予測データ（世帯）'!K16</f>
        <v>2.8049999999999997</v>
      </c>
      <c r="L16" s="1">
        <f>'[1]予測データ（世帯）'!L16</f>
        <v>1048.0576497506056</v>
      </c>
      <c r="M16" s="1">
        <f>'[1]予測データ（世帯）'!M16</f>
        <v>3.465</v>
      </c>
      <c r="N16" s="1">
        <f>'[1]予測データ（世帯）'!N16</f>
        <v>1294.6594496919247</v>
      </c>
      <c r="O16" s="1">
        <f>'[1]予測データ（世帯）'!O16</f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1">
        <f>'[1]予測データ（世帯）'!A17</f>
        <v>1997</v>
      </c>
      <c r="B17" s="1">
        <f>'[1]予測データ（世帯）'!B17</f>
        <v>126156</v>
      </c>
      <c r="C17" s="1">
        <f>'[1]予測データ（世帯）'!C17</f>
        <v>3.3417364415894086</v>
      </c>
      <c r="D17" s="1">
        <f>'[1]予測データ（世帯）'!D17</f>
        <v>37751.63068814524</v>
      </c>
      <c r="E17" s="1">
        <f>'[1]予測データ（世帯）'!E17</f>
        <v>28.2</v>
      </c>
      <c r="F17" s="1">
        <f>'[1]予測データ（世帯）'!F17</f>
        <v>10645.959854056959</v>
      </c>
      <c r="G17" s="1">
        <f>'[1]予測データ（世帯）'!G17</f>
        <v>61.3</v>
      </c>
      <c r="H17" s="1">
        <f>'[1]予測データ（世帯）'!H17</f>
        <v>23141749.611833032</v>
      </c>
      <c r="I17" s="1">
        <f>'[1]予測データ（世帯）'!I17</f>
        <v>6.4</v>
      </c>
      <c r="J17" s="1">
        <f>'[1]予測データ（世帯）'!J17</f>
        <v>2416.1043640412954</v>
      </c>
      <c r="K17" s="1">
        <f>'[1]予測データ（世帯）'!K17</f>
        <v>5.44</v>
      </c>
      <c r="L17" s="1">
        <f>'[1]予測データ（世帯）'!L17</f>
        <v>2053.6887094351014</v>
      </c>
      <c r="M17" s="1">
        <f>'[1]予測データ（世帯）'!M17</f>
        <v>6.720000000000001</v>
      </c>
      <c r="N17" s="1">
        <f>'[1]予測データ（世帯）'!N17</f>
        <v>2536.9095822433605</v>
      </c>
      <c r="O17" s="1">
        <f>'[1]予測データ（世帯）'!O17</f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1">
        <f>'[1]予測データ（世帯）'!A18</f>
        <v>1998</v>
      </c>
      <c r="B18" s="1">
        <f>'[1]予測データ（世帯）'!B18</f>
        <v>126420</v>
      </c>
      <c r="C18" s="1">
        <f>'[1]予測データ（世帯）'!C18</f>
        <v>3.3149571130080657</v>
      </c>
      <c r="D18" s="1">
        <f>'[1]予測データ（世帯）'!D18</f>
        <v>38136.239984499734</v>
      </c>
      <c r="E18" s="1">
        <f>'[1]予測データ（世帯）'!E18</f>
        <v>0</v>
      </c>
      <c r="F18" s="1">
        <f>'[1]予測データ（世帯）'!F18</f>
        <v>0</v>
      </c>
      <c r="G18" s="1">
        <f>'[1]予測データ（世帯）'!G18</f>
        <v>0</v>
      </c>
      <c r="H18" s="1">
        <f>'[1]予測データ（世帯）'!H18</f>
        <v>0</v>
      </c>
      <c r="I18" s="1">
        <f>'[1]予測データ（世帯）'!I18</f>
        <v>9.259417710650725</v>
      </c>
      <c r="J18" s="1">
        <f>'[1]予測データ（世帯）'!J18</f>
        <v>3531.1937593010316</v>
      </c>
      <c r="K18" s="1">
        <f>'[1]予測データ（世帯）'!K18</f>
        <v>7.870505054053116</v>
      </c>
      <c r="L18" s="1">
        <f>'[1]予測データ（世帯）'!L18</f>
        <v>3001.514695405877</v>
      </c>
      <c r="M18" s="1">
        <f>'[1]予測データ（世帯）'!M18</f>
        <v>9.722388596183261</v>
      </c>
      <c r="N18" s="1">
        <f>'[1]予測データ（世帯）'!N18</f>
        <v>3707.753447266083</v>
      </c>
      <c r="O18" s="1">
        <f>'[1]予測データ（世帯）'!O18</f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1">
        <f>'[1]予測データ（世帯）'!A19</f>
        <v>1999</v>
      </c>
      <c r="B19" s="1">
        <f>'[1]予測データ（世帯）'!B19</f>
        <v>126665</v>
      </c>
      <c r="C19" s="1">
        <f>'[1]予測データ（世帯）'!C19</f>
        <v>3.2883923831695627</v>
      </c>
      <c r="D19" s="1">
        <f>'[1]予測データ（世帯）'!D19</f>
        <v>38518.82173437958</v>
      </c>
      <c r="E19" s="1">
        <f>'[1]予測データ（世帯）'!E19</f>
        <v>0</v>
      </c>
      <c r="F19" s="1">
        <f>'[1]予測データ（世帯）'!F19</f>
        <v>0</v>
      </c>
      <c r="G19" s="1">
        <f>'[1]予測データ（世帯）'!G19</f>
        <v>0</v>
      </c>
      <c r="H19" s="1">
        <f>'[1]予測データ（世帯）'!H19</f>
        <v>0</v>
      </c>
      <c r="I19" s="1">
        <f>'[1]予測データ（世帯）'!I19</f>
        <v>14.243865521854827</v>
      </c>
      <c r="J19" s="1">
        <f>'[1]予測データ（世帯）'!J19</f>
        <v>5486.569168448016</v>
      </c>
      <c r="K19" s="1">
        <f>'[1]予測データ（世帯）'!K19</f>
        <v>12.107285693576603</v>
      </c>
      <c r="L19" s="1">
        <f>'[1]予測データ（世帯）'!L19</f>
        <v>4663.583793180814</v>
      </c>
      <c r="M19" s="1">
        <f>'[1]予測データ（世帯）'!M19</f>
        <v>14.95605879794757</v>
      </c>
      <c r="N19" s="1">
        <f>'[1]予測データ（世帯）'!N19</f>
        <v>5760.897626870417</v>
      </c>
      <c r="O19" s="1">
        <f>'[1]予測データ（世帯）'!O19</f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1">
        <f>'[1]予測データ（世帯）'!A20</f>
        <v>2000</v>
      </c>
      <c r="B20" s="1">
        <f>'[1]予測データ（世帯）'!B20</f>
        <v>126892</v>
      </c>
      <c r="C20" s="1">
        <f>'[1]予測データ（世帯）'!C20</f>
        <v>3.262040532366104</v>
      </c>
      <c r="D20" s="1">
        <f>'[1]予測データ（世帯）'!D20</f>
        <v>38899.57796078014</v>
      </c>
      <c r="E20" s="1">
        <f>'[1]予測データ（世帯）'!E20</f>
        <v>0</v>
      </c>
      <c r="F20" s="1">
        <f>'[1]予測データ（世帯）'!F20</f>
        <v>0</v>
      </c>
      <c r="G20" s="1">
        <f>'[1]予測データ（世帯）'!G20</f>
        <v>0</v>
      </c>
      <c r="H20" s="1">
        <f>'[1]予測データ（世帯）'!H20</f>
        <v>0</v>
      </c>
      <c r="I20" s="1">
        <f>'[1]予測データ（世帯）'!I20</f>
        <v>21.251570566794268</v>
      </c>
      <c r="J20" s="1">
        <f>'[1]予測データ（世帯）'!J20</f>
        <v>8266.771260520341</v>
      </c>
      <c r="K20" s="1">
        <f>'[1]予測データ（世帯）'!K20</f>
        <v>18.063834981775127</v>
      </c>
      <c r="L20" s="1">
        <f>'[1]予測データ（世帯）'!L20</f>
        <v>7026.755571442291</v>
      </c>
      <c r="M20" s="1">
        <f>'[1]予測データ（世帯）'!M20</f>
        <v>22.31414909513398</v>
      </c>
      <c r="N20" s="1">
        <f>'[1]予測データ（世帯）'!N20</f>
        <v>8680.109823546358</v>
      </c>
      <c r="O20" s="1">
        <f>'[1]予測データ（世帯）'!O20</f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1">
        <f>'[1]予測データ（世帯）'!A21</f>
        <v>2001</v>
      </c>
      <c r="B21" s="1">
        <f>'[1]予測データ（世帯）'!B21</f>
        <v>127100</v>
      </c>
      <c r="C21" s="1">
        <f>'[1]予測データ（世帯）'!C21</f>
        <v>3.2358998546709046</v>
      </c>
      <c r="D21" s="1">
        <f>'[1]予測データ（世帯）'!D21</f>
        <v>39278.100592802875</v>
      </c>
      <c r="E21" s="1">
        <f>'[1]予測データ（世帯）'!E21</f>
        <v>0</v>
      </c>
      <c r="F21" s="1">
        <f>'[1]予測データ（世帯）'!F21</f>
        <v>0</v>
      </c>
      <c r="G21" s="1">
        <f>'[1]予測データ（世帯）'!G21</f>
        <v>0</v>
      </c>
      <c r="H21" s="1">
        <f>'[1]予測データ（世帯）'!H21</f>
        <v>0</v>
      </c>
      <c r="I21" s="1">
        <f>'[1]予測データ（世帯）'!I21</f>
        <v>30.418900664499436</v>
      </c>
      <c r="J21" s="1">
        <f>'[1]予測データ（世帯）'!J21</f>
        <v>11947.96640222687</v>
      </c>
      <c r="K21" s="1">
        <f>'[1]予測データ（世帯）'!K21</f>
        <v>25.85606556482452</v>
      </c>
      <c r="L21" s="1">
        <f>'[1]予測データ（世帯）'!L21</f>
        <v>10155.771441892839</v>
      </c>
      <c r="M21" s="1">
        <f>'[1]予測データ（世帯）'!M21</f>
        <v>31.939845697724408</v>
      </c>
      <c r="N21" s="1">
        <f>'[1]予測データ（世帯）'!N21</f>
        <v>12545.364722338214</v>
      </c>
      <c r="O21" s="1">
        <f>'[1]予測データ（世帯）'!O21</f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1">
        <f>'[1]予測データ（世帯）'!A22</f>
        <v>2002</v>
      </c>
      <c r="B22" s="1">
        <f>'[1]予測データ（世帯）'!B22</f>
        <v>127286</v>
      </c>
      <c r="C22" s="1">
        <f>'[1]予測データ（世帯）'!C22</f>
        <v>3.2099686578278237</v>
      </c>
      <c r="D22" s="1">
        <f>'[1]予測データ（世帯）'!D22</f>
        <v>39653.34667352611</v>
      </c>
      <c r="E22" s="1">
        <f>'[1]予測データ（世帯）'!E22</f>
        <v>0</v>
      </c>
      <c r="F22" s="1">
        <f>'[1]予測データ（世帯）'!F22</f>
        <v>0</v>
      </c>
      <c r="G22" s="1">
        <f>'[1]予測データ（世帯）'!G22</f>
        <v>0</v>
      </c>
      <c r="H22" s="1">
        <f>'[1]予測データ（世帯）'!H22</f>
        <v>0</v>
      </c>
      <c r="I22" s="1">
        <f>'[1]予測データ（世帯）'!I22</f>
        <v>41.34366977771198</v>
      </c>
      <c r="J22" s="1">
        <f>'[1]予測データ（世帯）'!J22</f>
        <v>16394.148704513973</v>
      </c>
      <c r="K22" s="1">
        <f>'[1]予測データ（世帯）'!K22</f>
        <v>35.14211931105518</v>
      </c>
      <c r="L22" s="1">
        <f>'[1]予測データ（世帯）'!L22</f>
        <v>13935.026398836877</v>
      </c>
      <c r="M22" s="1">
        <f>'[1]予測データ（世帯）'!M22</f>
        <v>43.410853266597584</v>
      </c>
      <c r="N22" s="1">
        <f>'[1]予測データ（世帯）'!N22</f>
        <v>17213.856139739673</v>
      </c>
      <c r="O22" s="1">
        <f>'[1]予測データ（世帯）'!O22</f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1">
        <f>'[1]予測データ（世帯）'!A23</f>
        <v>2003</v>
      </c>
      <c r="B23" s="1">
        <f>'[1]予測データ（世帯）'!B23</f>
        <v>127447</v>
      </c>
      <c r="C23" s="1">
        <f>'[1]予測データ（世帯）'!C23</f>
        <v>3.1842452631417664</v>
      </c>
      <c r="D23" s="1">
        <f>'[1]予測データ（世帯）'!D23</f>
        <v>40024.241058068874</v>
      </c>
      <c r="E23" s="1">
        <f>'[1]予測データ（世帯）'!E23</f>
        <v>0</v>
      </c>
      <c r="F23" s="1">
        <f>'[1]予測データ（世帯）'!F23</f>
        <v>0</v>
      </c>
      <c r="G23" s="1">
        <f>'[1]予測データ（世帯）'!G23</f>
        <v>0</v>
      </c>
      <c r="H23" s="1">
        <f>'[1]予測データ（世帯）'!H23</f>
        <v>0</v>
      </c>
      <c r="I23" s="1">
        <f>'[1]予測データ（世帯）'!I23</f>
        <v>53.00461801352254</v>
      </c>
      <c r="J23" s="1">
        <f>'[1]予測データ（世帯）'!J23</f>
        <v>21214.69608564086</v>
      </c>
      <c r="K23" s="1">
        <f>'[1]予測データ（世帯）'!K23</f>
        <v>45.053925311494154</v>
      </c>
      <c r="L23" s="1">
        <f>'[1]予測データ（世帯）'!L23</f>
        <v>18032.491672794727</v>
      </c>
      <c r="M23" s="1">
        <f>'[1]予測データ（世帯）'!M23</f>
        <v>55.654848914198666</v>
      </c>
      <c r="N23" s="1">
        <f>'[1]予測データ（世帯）'!N23</f>
        <v>22275.430889922904</v>
      </c>
      <c r="O23" s="1">
        <f>'[1]予測データ（世帯）'!O23</f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1">
        <f>'[1]予測データ（世帯）'!A24</f>
        <v>2004</v>
      </c>
      <c r="B24" s="1">
        <f>'[1]予測データ（世帯）'!B24</f>
        <v>127581</v>
      </c>
      <c r="C24" s="1">
        <f>'[1]予測データ（世帯）'!C24</f>
        <v>3.1587280053700253</v>
      </c>
      <c r="D24" s="1">
        <f>'[1]予測データ（世帯）'!D24</f>
        <v>40389.992358666124</v>
      </c>
      <c r="E24" s="1">
        <f>'[1]予測データ（世帯）'!E24</f>
        <v>0</v>
      </c>
      <c r="F24" s="1">
        <f>'[1]予測データ（世帯）'!F24</f>
        <v>0</v>
      </c>
      <c r="G24" s="1">
        <f>'[1]予測データ（世帯）'!G24</f>
        <v>0</v>
      </c>
      <c r="H24" s="1">
        <f>'[1]予測データ（世帯）'!H24</f>
        <v>0</v>
      </c>
      <c r="I24" s="1">
        <f>'[1]予測データ（世帯）'!I24</f>
        <v>64.07506959156267</v>
      </c>
      <c r="J24" s="1">
        <f>'[1]予測データ（世帯）'!J24</f>
        <v>25879.91571184216</v>
      </c>
      <c r="K24" s="1">
        <f>'[1]予測データ（世帯）'!K24</f>
        <v>54.46380915282826</v>
      </c>
      <c r="L24" s="1">
        <f>'[1]予測データ（世帯）'!L24</f>
        <v>21997.928355065837</v>
      </c>
      <c r="M24" s="1">
        <f>'[1]予測データ（世帯）'!M24</f>
        <v>67.2788230711408</v>
      </c>
      <c r="N24" s="1">
        <f>'[1]予測データ（世帯）'!N24</f>
        <v>27173.911497434274</v>
      </c>
      <c r="O24" s="1">
        <f>'[1]予測データ（世帯）'!O24</f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1">
        <f>'[1]予測データ（世帯）'!A25</f>
        <v>2005</v>
      </c>
      <c r="B25" s="1">
        <f>'[1]予測データ（世帯）'!B25</f>
        <v>127684</v>
      </c>
      <c r="C25" s="1">
        <f>'[1]予測データ（世帯）'!C25</f>
        <v>3.133415232614475</v>
      </c>
      <c r="D25" s="1">
        <f>'[1]予測データ（世帯）'!D25</f>
        <v>40749.147661946605</v>
      </c>
      <c r="E25" s="1">
        <f>'[1]予測データ（世帯）'!E25</f>
        <v>0</v>
      </c>
      <c r="F25" s="1">
        <f>'[1]予測データ（世帯）'!F25</f>
        <v>0</v>
      </c>
      <c r="G25" s="1">
        <f>'[1]予測データ（世帯）'!G25</f>
        <v>0</v>
      </c>
      <c r="H25" s="1">
        <f>'[1]予測データ（世帯）'!H25</f>
        <v>0</v>
      </c>
      <c r="I25" s="1">
        <f>'[1]予測データ（世帯）'!I25</f>
        <v>73.47544650892755</v>
      </c>
      <c r="J25" s="1">
        <f>'[1]予測データ（世帯）'!J25</f>
        <v>29940.61819319748</v>
      </c>
      <c r="K25" s="1">
        <f>'[1]予測データ（世帯）'!K25</f>
        <v>62.45412953258841</v>
      </c>
      <c r="L25" s="1">
        <f>'[1]予測データ（世帯）'!L25</f>
        <v>25449.525464217855</v>
      </c>
      <c r="M25" s="1">
        <f>'[1]予測データ（世帯）'!M25</f>
        <v>77.14921883437393</v>
      </c>
      <c r="N25" s="1">
        <f>'[1]予測データ（世帯）'!N25</f>
        <v>31437.64910285735</v>
      </c>
      <c r="O25" s="1">
        <f>'[1]予測データ（世帯）'!O25</f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1">
        <f>'[1]予測データ（世帯）'!A26</f>
        <v>2006</v>
      </c>
      <c r="B26" s="1">
        <f>'[1]予測データ（世帯）'!B26</f>
        <v>127752</v>
      </c>
      <c r="C26" s="1">
        <f>'[1]予測データ（世帯）'!C26</f>
        <v>3.1083053062146364</v>
      </c>
      <c r="D26" s="1">
        <f>'[1]予測データ（世帯）'!D26</f>
        <v>41100.209733122785</v>
      </c>
      <c r="E26" s="1">
        <f>'[1]予測データ（世帯）'!E26</f>
        <v>0</v>
      </c>
      <c r="F26" s="1">
        <f>'[1]予測データ（世帯）'!F26</f>
        <v>0</v>
      </c>
      <c r="G26" s="1">
        <f>'[1]予測データ（世帯）'!G26</f>
        <v>0</v>
      </c>
      <c r="H26" s="1">
        <f>'[1]予測データ（世帯）'!H26</f>
        <v>0</v>
      </c>
      <c r="I26" s="1">
        <f>'[1]予測データ（世帯）'!I26</f>
        <v>80.73058461952404</v>
      </c>
      <c r="J26" s="1">
        <f>'[1]予測データ（世帯）'!J26</f>
        <v>33180.439597400546</v>
      </c>
      <c r="K26" s="1">
        <f>'[1]予測データ（世帯）'!K26</f>
        <v>68.62099692659542</v>
      </c>
      <c r="L26" s="1">
        <f>'[1]予測データ（世帯）'!L26</f>
        <v>28203.37365779046</v>
      </c>
      <c r="M26" s="1">
        <f>'[1]予測データ（世帯）'!M26</f>
        <v>84.76711385050024</v>
      </c>
      <c r="N26" s="1">
        <f>'[1]予測データ（世帯）'!N26</f>
        <v>34839.46157727057</v>
      </c>
      <c r="O26" s="1">
        <f>'[1]予測データ（世帯）'!O26</f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1">
        <f>'[1]予測データ（世帯）'!A27</f>
        <v>2007</v>
      </c>
      <c r="B27" s="1">
        <f>'[1]予測データ（世帯）'!B27</f>
        <v>127782</v>
      </c>
      <c r="C27" s="1">
        <f>'[1]予測データ（世帯）'!C27</f>
        <v>3.0833966006415947</v>
      </c>
      <c r="D27" s="1">
        <f>'[1]予測データ（世帯）'!D27</f>
        <v>41441.960457960886</v>
      </c>
      <c r="E27" s="1">
        <f>'[1]予測データ（世帯）'!E27</f>
        <v>0</v>
      </c>
      <c r="F27" s="1">
        <f>'[1]予測データ（世帯）'!F27</f>
        <v>0</v>
      </c>
      <c r="G27" s="1">
        <f>'[1]予測データ（世帯）'!G27</f>
        <v>0</v>
      </c>
      <c r="H27" s="1">
        <f>'[1]予測データ（世帯）'!H27</f>
        <v>0</v>
      </c>
      <c r="I27" s="1">
        <f>'[1]予測データ（世帯）'!I27</f>
        <v>85.92802716203366</v>
      </c>
      <c r="J27" s="1">
        <f>'[1]予測データ（世帯）'!J27</f>
        <v>35610.25903879588</v>
      </c>
      <c r="K27" s="1">
        <f>'[1]予測データ（世帯）'!K27</f>
        <v>73.0388230877286</v>
      </c>
      <c r="L27" s="1">
        <f>'[1]予測データ（世帯）'!L27</f>
        <v>30268.720182976496</v>
      </c>
      <c r="M27" s="1">
        <f>'[1]予測データ（世帯）'!M27</f>
        <v>90.22442852013535</v>
      </c>
      <c r="N27" s="1">
        <f>'[1]予測データ（世帯）'!N27</f>
        <v>37390.77199073567</v>
      </c>
      <c r="O27" s="1">
        <f>'[1]予測データ（世帯）'!O27</f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>
      <c r="A28" s="1">
        <f>'[1]予測データ（世帯）'!A28</f>
        <v>2008</v>
      </c>
      <c r="B28" s="1">
        <f>'[1]予測データ（世帯）'!B28</f>
        <v>127772</v>
      </c>
      <c r="C28" s="1">
        <f>'[1]予測データ（世帯）'!C28</f>
        <v>3.058687503392769</v>
      </c>
      <c r="D28" s="1">
        <f>'[1]予測データ（世帯）'!D28</f>
        <v>41773.473052828136</v>
      </c>
      <c r="E28" s="1">
        <f>'[1]予測データ（世帯）'!E28</f>
        <v>0</v>
      </c>
      <c r="F28" s="1">
        <f>'[1]予測データ（世帯）'!F28</f>
        <v>0</v>
      </c>
      <c r="G28" s="1">
        <f>'[1]予測データ（世帯）'!G28</f>
        <v>0</v>
      </c>
      <c r="H28" s="1">
        <f>'[1]予測データ（世帯）'!H28</f>
        <v>0</v>
      </c>
      <c r="I28" s="1">
        <f>'[1]予測データ（世帯）'!I28</f>
        <v>89.45589215286404</v>
      </c>
      <c r="J28" s="1">
        <f>'[1]予測データ（世帯）'!J28</f>
        <v>37368.83300264366</v>
      </c>
      <c r="K28" s="1">
        <f>'[1]予測データ（世帯）'!K28</f>
        <v>76.03750832993443</v>
      </c>
      <c r="L28" s="1">
        <f>'[1]予測データ（世帯）'!L28</f>
        <v>31763.508052247107</v>
      </c>
      <c r="M28" s="1">
        <f>'[1]予測データ（世帯）'!M28</f>
        <v>93.92868676050725</v>
      </c>
      <c r="N28" s="1">
        <f>'[1]予測データ（世帯）'!N28</f>
        <v>39237.27465277584</v>
      </c>
      <c r="O28" s="1">
        <f>'[1]予測データ（世帯）'!O28</f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>
      <c r="A29" s="1">
        <f>'[1]予測データ（世帯）'!A29</f>
        <v>2009</v>
      </c>
      <c r="B29" s="1">
        <f>'[1]予測データ（世帯）'!B29</f>
        <v>127719</v>
      </c>
      <c r="C29" s="1">
        <f>'[1]予測データ（世帯）'!C29</f>
        <v>3.0341764148875234</v>
      </c>
      <c r="D29" s="1">
        <f>'[1]予測データ（世帯）'!D29</f>
        <v>42093.46542057757</v>
      </c>
      <c r="E29" s="1">
        <f>'[1]予測データ（世帯）'!E29</f>
        <v>0</v>
      </c>
      <c r="F29" s="1">
        <f>'[1]予測データ（世帯）'!F29</f>
        <v>0</v>
      </c>
      <c r="G29" s="1">
        <f>'[1]予測データ（世帯）'!G29</f>
        <v>0</v>
      </c>
      <c r="H29" s="1">
        <f>'[1]予測データ（世帯）'!H29</f>
        <v>0</v>
      </c>
      <c r="I29" s="1">
        <f>'[1]予測データ（世帯）'!I29</f>
        <v>91.76369886760061</v>
      </c>
      <c r="J29" s="1">
        <f>'[1]予測データ（世帯）'!J29</f>
        <v>38626.520851476394</v>
      </c>
      <c r="K29" s="1">
        <f>'[1]予測データ（世帯）'!K29</f>
        <v>77.99914403746051</v>
      </c>
      <c r="L29" s="1">
        <f>'[1]予測データ（世帯）'!L29</f>
        <v>32832.54272375493</v>
      </c>
      <c r="M29" s="1">
        <f>'[1]予測データ（世帯）'!M29</f>
        <v>96.35188381098064</v>
      </c>
      <c r="N29" s="1">
        <f>'[1]予測データ（世帯）'!N29</f>
        <v>40557.84689405022</v>
      </c>
      <c r="O29" s="1">
        <f>'[1]予測データ（世帯）'!O29</f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>
      <c r="A30" s="1">
        <f>'[1]予測データ（世帯）'!A30</f>
        <v>2010</v>
      </c>
      <c r="B30" s="1">
        <f>'[1]予測データ（世帯）'!B30</f>
        <v>127623</v>
      </c>
      <c r="C30" s="1">
        <f>'[1]予測データ（世帯）'!C30</f>
        <v>3.0098617483636163</v>
      </c>
      <c r="D30" s="1">
        <f>'[1]予測データ（世帯）'!D30</f>
        <v>42401.61531319015</v>
      </c>
      <c r="E30" s="1">
        <f>'[1]予測データ（世帯）'!E30</f>
        <v>0</v>
      </c>
      <c r="F30" s="1">
        <f>'[1]予測データ（世帯）'!F30</f>
        <v>0</v>
      </c>
      <c r="G30" s="1">
        <f>'[1]予測データ（世帯）'!G30</f>
        <v>0</v>
      </c>
      <c r="H30" s="1">
        <f>'[1]予測データ（世帯）'!H30</f>
        <v>0</v>
      </c>
      <c r="I30" s="1">
        <f>'[1]予測データ（世帯）'!I30</f>
        <v>93.23713324704245</v>
      </c>
      <c r="J30" s="1">
        <f>'[1]予測データ（世帯）'!J30</f>
        <v>39534.05056845746</v>
      </c>
      <c r="K30" s="1">
        <f>'[1]予測データ（世帯）'!K30</f>
        <v>79.25156325998609</v>
      </c>
      <c r="L30" s="1">
        <f>'[1]予測データ（世帯）'!L30</f>
        <v>33603.94298318884</v>
      </c>
      <c r="M30" s="1">
        <f>'[1]予測データ（世帯）'!M30</f>
        <v>97.89898990939457</v>
      </c>
      <c r="N30" s="1">
        <f>'[1]予測データ（世帯）'!N30</f>
        <v>41510.75309688033</v>
      </c>
      <c r="O30" s="1">
        <f>'[1]予測データ（世帯）'!O30</f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4" ht="12.75">
      <c r="A31" s="1">
        <f>'[1]予測データ（世帯）'!A31</f>
        <v>0</v>
      </c>
      <c r="B31" s="1">
        <f>'[1]予測データ（世帯）'!B31</f>
        <v>0</v>
      </c>
      <c r="C31" s="1">
        <f>'[1]予測データ（世帯）'!C31</f>
        <v>0</v>
      </c>
      <c r="D31" s="1">
        <f>'[1]予測データ（世帯）'!D31</f>
        <v>0</v>
      </c>
      <c r="E31" s="1">
        <f>'[1]予測データ（世帯）'!E31</f>
        <v>0</v>
      </c>
      <c r="F31" s="1">
        <f>'[1]予測データ（世帯）'!F31</f>
        <v>0</v>
      </c>
      <c r="G31" s="1">
        <f>'[1]予測データ（世帯）'!G31</f>
        <v>0</v>
      </c>
      <c r="H31" s="1">
        <f>'[1]予測データ（世帯）'!H31</f>
        <v>0</v>
      </c>
      <c r="I31" s="1">
        <f>'[1]予測データ（世帯）'!I31</f>
        <v>0</v>
      </c>
      <c r="J31" s="1">
        <f>'[1]予測データ（世帯）'!J31</f>
        <v>0</v>
      </c>
      <c r="K31" s="1">
        <f>'[1]予測データ（世帯）'!K31</f>
        <v>0</v>
      </c>
      <c r="L31" s="1">
        <f>'[1]予測データ（世帯）'!L31</f>
        <v>0</v>
      </c>
      <c r="M31" s="1">
        <f>'[1]予測データ（世帯）'!M31</f>
        <v>0</v>
      </c>
      <c r="N31" s="1">
        <f>'[1]予測データ（世帯）'!N31</f>
        <v>0</v>
      </c>
      <c r="O31" s="1">
        <f>'[1]予測データ（世帯）'!O31</f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2.75">
      <c r="A32" s="1">
        <f>'[1]予測データ（世帯）'!A32</f>
        <v>0</v>
      </c>
      <c r="B32" s="1">
        <f>'[1]予測データ（世帯）'!B32</f>
        <v>0</v>
      </c>
      <c r="C32" s="1">
        <f>'[1]予測データ（世帯）'!C32</f>
        <v>0</v>
      </c>
      <c r="D32" s="1">
        <f>'[1]予測データ（世帯）'!D32</f>
        <v>0</v>
      </c>
      <c r="E32" s="1">
        <f>'[1]予測データ（世帯）'!E32</f>
        <v>0</v>
      </c>
      <c r="F32" s="1">
        <f>'[1]予測データ（世帯）'!F32</f>
        <v>0</v>
      </c>
      <c r="G32" s="1">
        <f>'[1]予測データ（世帯）'!G32</f>
        <v>0</v>
      </c>
      <c r="H32" s="1">
        <f>'[1]予測データ（世帯）'!H32</f>
        <v>0</v>
      </c>
      <c r="I32" s="1">
        <f>'[1]予測データ（世帯）'!I32</f>
        <v>0</v>
      </c>
      <c r="J32" s="1">
        <f>'[1]予測データ（世帯）'!J32</f>
        <v>0</v>
      </c>
      <c r="K32" s="1">
        <f>'[1]予測データ（世帯）'!K32</f>
        <v>0</v>
      </c>
      <c r="L32" s="1">
        <f>'[1]予測データ（世帯）'!L32</f>
        <v>0</v>
      </c>
      <c r="M32" s="1">
        <f>'[1]予測データ（世帯）'!M32</f>
        <v>0</v>
      </c>
      <c r="N32" s="1">
        <f>'[1]予測データ（世帯）'!N32</f>
        <v>0</v>
      </c>
      <c r="O32" s="1">
        <f>'[1]予測データ（世帯）'!O32</f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13" customFormat="1" ht="12.75">
      <c r="A33" s="1" t="str">
        <f>'[1]予測データ（世帯）'!A33</f>
        <v>注</v>
      </c>
      <c r="B33" s="1" t="str">
        <f>'[1]予測データ（世帯）'!B33</f>
        <v>(1)</v>
      </c>
      <c r="C33" s="1" t="str">
        <f>'[1]予測データ（世帯）'!C33</f>
        <v>(2)</v>
      </c>
      <c r="D33" s="1" t="str">
        <f>'[1]予測データ（世帯）'!D33</f>
        <v>(3)</v>
      </c>
      <c r="E33" s="1" t="str">
        <f>'[1]予測データ（世帯）'!E33</f>
        <v>(4)</v>
      </c>
      <c r="F33" s="1" t="str">
        <f>'[1]予測データ（世帯）'!F33</f>
        <v>(5)</v>
      </c>
      <c r="G33" s="1" t="str">
        <f>'[1]予測データ（世帯）'!G33</f>
        <v>(6)</v>
      </c>
      <c r="H33" s="1" t="str">
        <f>'[1]予測データ（世帯）'!H33</f>
        <v>(7)</v>
      </c>
      <c r="I33" s="1" t="str">
        <f>'[1]予測データ（世帯）'!I33</f>
        <v>(8)</v>
      </c>
      <c r="J33" s="1" t="str">
        <f>'[1]予測データ（世帯）'!J33</f>
        <v>(9)</v>
      </c>
      <c r="K33" s="1" t="str">
        <f>'[1]予測データ（世帯）'!K33</f>
        <v>(10)</v>
      </c>
      <c r="L33" s="1" t="str">
        <f>'[1]予測データ（世帯）'!L33</f>
        <v>(11)</v>
      </c>
      <c r="M33" s="1" t="str">
        <f>'[1]予測データ（世帯）'!M33</f>
        <v>(12)</v>
      </c>
      <c r="N33" s="1" t="str">
        <f>'[1]予測データ（世帯）'!N33</f>
        <v>(13)</v>
      </c>
      <c r="O33" s="1">
        <f>'[1]予測データ（世帯）'!O33</f>
        <v>0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5" s="8" customFormat="1" ht="12.75">
      <c r="A34" s="1">
        <f>'[1]予測データ（世帯）'!A34</f>
        <v>0</v>
      </c>
      <c r="B34" s="1">
        <f>'[1]予測データ（世帯）'!B34</f>
        <v>0</v>
      </c>
      <c r="C34" s="1">
        <f>'[1]予測データ（世帯）'!C34</f>
        <v>0</v>
      </c>
      <c r="D34" s="1">
        <f>'[1]予測データ（世帯）'!D34</f>
        <v>0</v>
      </c>
      <c r="E34" s="1">
        <f>'[1]予測データ（世帯）'!E34</f>
        <v>0</v>
      </c>
      <c r="F34" s="1">
        <f>'[1]予測データ（世帯）'!F34</f>
        <v>0</v>
      </c>
      <c r="G34" s="1">
        <f>'[1]予測データ（世帯）'!G34</f>
        <v>0</v>
      </c>
      <c r="H34" s="1">
        <f>'[1]予測データ（世帯）'!H34</f>
        <v>0</v>
      </c>
      <c r="I34" s="1">
        <f>'[1]予測データ（世帯）'!I34</f>
        <v>0</v>
      </c>
      <c r="J34" s="1">
        <f>'[1]予測データ（世帯）'!J34</f>
        <v>0</v>
      </c>
      <c r="K34" s="1">
        <f>'[1]予測データ（世帯）'!K34</f>
        <v>0</v>
      </c>
      <c r="L34" s="1">
        <f>'[1]予測データ（世帯）'!L34</f>
        <v>0</v>
      </c>
      <c r="M34" s="1">
        <f>'[1]予測データ（世帯）'!M34</f>
        <v>0</v>
      </c>
      <c r="N34" s="1">
        <f>'[1]予測データ（世帯）'!N34</f>
        <v>0</v>
      </c>
      <c r="O34" s="1">
        <f>'[1]予測データ（世帯）'!O34</f>
        <v>0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2.75">
      <c r="A35" s="1">
        <f>'[1]予測データ（世帯）'!A35</f>
        <v>0</v>
      </c>
      <c r="B35" s="1">
        <f>'[1]予測データ（世帯）'!B35</f>
        <v>0</v>
      </c>
      <c r="C35" s="1">
        <f>'[1]予測データ（世帯）'!C35</f>
        <v>0</v>
      </c>
      <c r="D35" s="1">
        <f>'[1]予測データ（世帯）'!D35</f>
        <v>0</v>
      </c>
      <c r="E35" s="1">
        <f>'[1]予測データ（世帯）'!E35</f>
        <v>0</v>
      </c>
      <c r="F35" s="1">
        <f>'[1]予測データ（世帯）'!F35</f>
        <v>0</v>
      </c>
      <c r="G35" s="1">
        <f>'[1]予測データ（世帯）'!G35</f>
        <v>0</v>
      </c>
      <c r="H35" s="1">
        <f>'[1]予測データ（世帯）'!H35</f>
        <v>0</v>
      </c>
      <c r="I35" s="1">
        <f>'[1]予測データ（世帯）'!I35</f>
        <v>0</v>
      </c>
      <c r="J35" s="1">
        <f>'[1]予測データ（世帯）'!J35</f>
        <v>0</v>
      </c>
      <c r="K35" s="1">
        <f>'[1]予測データ（世帯）'!K35</f>
        <v>0</v>
      </c>
      <c r="L35" s="1">
        <f>'[1]予測データ（世帯）'!L35</f>
        <v>0</v>
      </c>
      <c r="M35" s="1">
        <f>'[1]予測データ（世帯）'!M35</f>
        <v>0</v>
      </c>
      <c r="N35" s="1">
        <f>'[1]予測データ（世帯）'!N35</f>
        <v>0</v>
      </c>
      <c r="O35" s="1">
        <f>'[1]予測データ（世帯）'!O35</f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2.75">
      <c r="A36" s="1">
        <f>'[1]予測データ（世帯）'!A36</f>
        <v>0</v>
      </c>
      <c r="B36" s="1">
        <f>'[1]予測データ（世帯）'!B36</f>
        <v>0</v>
      </c>
      <c r="C36" s="1">
        <f>'[1]予測データ（世帯）'!C36</f>
        <v>0</v>
      </c>
      <c r="D36" s="1">
        <f>'[1]予測データ（世帯）'!D36</f>
        <v>0</v>
      </c>
      <c r="E36" s="1">
        <f>'[1]予測データ（世帯）'!E36</f>
        <v>0</v>
      </c>
      <c r="F36" s="1">
        <f>'[1]予測データ（世帯）'!F36</f>
        <v>0</v>
      </c>
      <c r="G36" s="1">
        <f>'[1]予測データ（世帯）'!G36</f>
        <v>0</v>
      </c>
      <c r="H36" s="1">
        <f>'[1]予測データ（世帯）'!H36</f>
        <v>0</v>
      </c>
      <c r="I36" s="1">
        <f>'[1]予測データ（世帯）'!I36</f>
        <v>0</v>
      </c>
      <c r="J36" s="1">
        <f>'[1]予測データ（世帯）'!J36</f>
        <v>0</v>
      </c>
      <c r="K36" s="1">
        <f>'[1]予測データ（世帯）'!K36</f>
        <v>0</v>
      </c>
      <c r="L36" s="1">
        <f>'[1]予測データ（世帯）'!L36</f>
        <v>0</v>
      </c>
      <c r="M36" s="1">
        <f>'[1]予測データ（世帯）'!M36</f>
        <v>0</v>
      </c>
      <c r="N36" s="1">
        <f>'[1]予測データ（世帯）'!N36</f>
        <v>0</v>
      </c>
      <c r="O36" s="1">
        <f>'[1]予測データ（世帯）'!O36</f>
        <v>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3" customFormat="1" ht="28.5" customHeight="1">
      <c r="A37" s="1" t="str">
        <f>'[1]予測データ（世帯）'!A37</f>
        <v>（１）　1970-1995年：　国勢調査（総務庁統計局）
　　 　1995-2010年：　日本の将来推計人口（厚生省社会福祉・人口問題研究所）</v>
      </c>
      <c r="B37" s="1">
        <f>'[1]予測データ（世帯）'!B37</f>
        <v>0</v>
      </c>
      <c r="C37" s="1">
        <f>'[1]予測データ（世帯）'!C37</f>
        <v>0</v>
      </c>
      <c r="D37" s="1">
        <f>'[1]予測データ（世帯）'!D37</f>
        <v>0</v>
      </c>
      <c r="E37" s="1">
        <f>'[1]予測データ（世帯）'!E37</f>
        <v>0</v>
      </c>
      <c r="F37" s="1">
        <f>'[1]予測データ（世帯）'!F37</f>
        <v>0</v>
      </c>
      <c r="G37" s="1">
        <f>'[1]予測データ（世帯）'!G37</f>
        <v>0</v>
      </c>
      <c r="H37" s="1">
        <f>'[1]予測データ（世帯）'!H37</f>
        <v>0</v>
      </c>
      <c r="I37" s="1">
        <f>'[1]予測データ（世帯）'!I37</f>
        <v>0</v>
      </c>
      <c r="J37" s="1">
        <f>'[1]予測データ（世帯）'!J37</f>
        <v>0</v>
      </c>
      <c r="K37" s="1">
        <f>'[1]予測データ（世帯）'!K37</f>
        <v>0</v>
      </c>
      <c r="L37" s="1">
        <f>'[1]予測データ（世帯）'!L37</f>
        <v>0</v>
      </c>
      <c r="M37" s="1">
        <f>'[1]予測データ（世帯）'!M37</f>
        <v>0</v>
      </c>
      <c r="N37" s="1">
        <f>'[1]予測データ（世帯）'!N37</f>
        <v>0</v>
      </c>
      <c r="O37" s="1">
        <f>'[1]予測データ（世帯）'!O37</f>
        <v>0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15" s="3" customFormat="1" ht="28.5" customHeight="1">
      <c r="A38" s="1" t="str">
        <f>'[1]予測データ（世帯）'!A38</f>
        <v>（２）　1994-1999年：　家計調査・全世帯（総務庁統計局）
　　 　2000-2010年：　上記の外挿（semi-log回帰式使用）</v>
      </c>
      <c r="B38" s="1">
        <f>'[1]予測データ（世帯）'!B38</f>
        <v>0</v>
      </c>
      <c r="C38" s="1">
        <f>'[1]予測データ（世帯）'!C38</f>
        <v>0</v>
      </c>
      <c r="D38" s="1">
        <f>'[1]予測データ（世帯）'!D38</f>
        <v>0</v>
      </c>
      <c r="E38" s="1">
        <f>'[1]予測データ（世帯）'!E38</f>
        <v>0</v>
      </c>
      <c r="F38" s="1">
        <f>'[1]予測データ（世帯）'!F38</f>
        <v>0</v>
      </c>
      <c r="G38" s="1">
        <f>'[1]予測データ（世帯）'!G38</f>
        <v>0</v>
      </c>
      <c r="H38" s="1">
        <f>'[1]予測データ（世帯）'!H38</f>
        <v>0</v>
      </c>
      <c r="I38" s="1">
        <f>'[1]予測データ（世帯）'!I38</f>
        <v>0</v>
      </c>
      <c r="J38" s="1">
        <f>'[1]予測データ（世帯）'!J38</f>
        <v>0</v>
      </c>
      <c r="K38" s="1">
        <f>'[1]予測データ（世帯）'!K38</f>
        <v>0</v>
      </c>
      <c r="L38" s="1">
        <f>'[1]予測データ（世帯）'!L38</f>
        <v>0</v>
      </c>
      <c r="M38" s="1">
        <f>'[1]予測データ（世帯）'!M38</f>
        <v>0</v>
      </c>
      <c r="N38" s="1">
        <f>'[1]予測データ（世帯）'!N38</f>
        <v>0</v>
      </c>
      <c r="O38" s="1">
        <f>'[1]予測データ（世帯）'!O38</f>
        <v>0</v>
      </c>
    </row>
    <row r="39" spans="1:15" s="3" customFormat="1" ht="24" customHeight="1">
      <c r="A39" s="1" t="str">
        <f>'[1]予測データ（世帯）'!A39</f>
        <v>（３）=（１）/（２）</v>
      </c>
      <c r="B39" s="1">
        <f>'[1]予測データ（世帯）'!B39</f>
        <v>0</v>
      </c>
      <c r="C39" s="1">
        <f>'[1]予測データ（世帯）'!C39</f>
        <v>0</v>
      </c>
      <c r="D39" s="1">
        <f>'[1]予測データ（世帯）'!D39</f>
        <v>0</v>
      </c>
      <c r="E39" s="1">
        <f>'[1]予測データ（世帯）'!E39</f>
        <v>0</v>
      </c>
      <c r="F39" s="1">
        <f>'[1]予測データ（世帯）'!F39</f>
        <v>0</v>
      </c>
      <c r="G39" s="1">
        <f>'[1]予測データ（世帯）'!G39</f>
        <v>0</v>
      </c>
      <c r="H39" s="1">
        <f>'[1]予測データ（世帯）'!H39</f>
        <v>0</v>
      </c>
      <c r="I39" s="1">
        <f>'[1]予測データ（世帯）'!I39</f>
        <v>0</v>
      </c>
      <c r="J39" s="1">
        <f>'[1]予測データ（世帯）'!J39</f>
        <v>0</v>
      </c>
      <c r="K39" s="1">
        <f>'[1]予測データ（世帯）'!K39</f>
        <v>0</v>
      </c>
      <c r="L39" s="1">
        <f>'[1]予測データ（世帯）'!L39</f>
        <v>0</v>
      </c>
      <c r="M39" s="1">
        <f>'[1]予測データ（世帯）'!M39</f>
        <v>0</v>
      </c>
      <c r="N39" s="1">
        <f>'[1]予測データ（世帯）'!N39</f>
        <v>0</v>
      </c>
      <c r="O39" s="1">
        <f>'[1]予測データ（世帯）'!O39</f>
        <v>0</v>
      </c>
    </row>
    <row r="40" spans="1:15" s="3" customFormat="1" ht="12.75">
      <c r="A40" s="1" t="str">
        <f>'[1]予測データ（世帯）'!A40</f>
        <v>（４）　1995-1997年：　平成１０年度通信白書、P. 6</v>
      </c>
      <c r="B40" s="1">
        <f>'[1]予測データ（世帯）'!B40</f>
        <v>0</v>
      </c>
      <c r="C40" s="1">
        <f>'[1]予測データ（世帯）'!C40</f>
        <v>0</v>
      </c>
      <c r="D40" s="1">
        <f>'[1]予測データ（世帯）'!D40</f>
        <v>0</v>
      </c>
      <c r="E40" s="1">
        <f>'[1]予測データ（世帯）'!E40</f>
        <v>0</v>
      </c>
      <c r="F40" s="1">
        <f>'[1]予測データ（世帯）'!F40</f>
        <v>0</v>
      </c>
      <c r="G40" s="1">
        <f>'[1]予測データ（世帯）'!G40</f>
        <v>0</v>
      </c>
      <c r="H40" s="1">
        <f>'[1]予測データ（世帯）'!H40</f>
        <v>0</v>
      </c>
      <c r="I40" s="1">
        <f>'[1]予測データ（世帯）'!I40</f>
        <v>0</v>
      </c>
      <c r="J40" s="1">
        <f>'[1]予測データ（世帯）'!J40</f>
        <v>0</v>
      </c>
      <c r="K40" s="1">
        <f>'[1]予測データ（世帯）'!K40</f>
        <v>0</v>
      </c>
      <c r="L40" s="1">
        <f>'[1]予測データ（世帯）'!L40</f>
        <v>0</v>
      </c>
      <c r="M40" s="1">
        <f>'[1]予測データ（世帯）'!M40</f>
        <v>0</v>
      </c>
      <c r="N40" s="1">
        <f>'[1]予測データ（世帯）'!N40</f>
        <v>0</v>
      </c>
      <c r="O40" s="1">
        <f>'[1]予測データ（世帯）'!O40</f>
        <v>0</v>
      </c>
    </row>
    <row r="41" spans="1:15" s="3" customFormat="1" ht="12.75">
      <c r="A41" s="1" t="str">
        <f>'[1]予測データ（世帯）'!A41</f>
        <v>（５）＝（３）×（４）</v>
      </c>
      <c r="B41" s="1">
        <f>'[1]予測データ（世帯）'!B41</f>
        <v>0</v>
      </c>
      <c r="C41" s="1">
        <f>'[1]予測データ（世帯）'!C41</f>
        <v>0</v>
      </c>
      <c r="D41" s="1">
        <f>'[1]予測データ（世帯）'!D41</f>
        <v>0</v>
      </c>
      <c r="E41" s="1">
        <f>'[1]予測データ（世帯）'!E41</f>
        <v>0</v>
      </c>
      <c r="F41" s="1">
        <f>'[1]予測データ（世帯）'!F41</f>
        <v>0</v>
      </c>
      <c r="G41" s="1">
        <f>'[1]予測データ（世帯）'!G41</f>
        <v>0</v>
      </c>
      <c r="H41" s="1">
        <f>'[1]予測データ（世帯）'!H41</f>
        <v>0</v>
      </c>
      <c r="I41" s="1">
        <f>'[1]予測データ（世帯）'!I41</f>
        <v>0</v>
      </c>
      <c r="J41" s="1">
        <f>'[1]予測データ（世帯）'!J41</f>
        <v>0</v>
      </c>
      <c r="K41" s="1">
        <f>'[1]予測データ（世帯）'!K41</f>
        <v>0</v>
      </c>
      <c r="L41" s="1">
        <f>'[1]予測データ（世帯）'!L41</f>
        <v>0</v>
      </c>
      <c r="M41" s="1">
        <f>'[1]予測データ（世帯）'!M41</f>
        <v>0</v>
      </c>
      <c r="N41" s="1">
        <f>'[1]予測データ（世帯）'!N41</f>
        <v>0</v>
      </c>
      <c r="O41" s="1">
        <f>'[1]予測データ（世帯）'!O41</f>
        <v>0</v>
      </c>
    </row>
    <row r="42" spans="1:15" s="3" customFormat="1" ht="12.75">
      <c r="A42" s="1" t="str">
        <f>'[1]予測データ（世帯）'!A42</f>
        <v>（６）　1993-1997年：　平成１０年度通信白書、P.7</v>
      </c>
      <c r="B42" s="1">
        <f>'[1]予測データ（世帯）'!B42</f>
        <v>0</v>
      </c>
      <c r="C42" s="1">
        <f>'[1]予測データ（世帯）'!C42</f>
        <v>0</v>
      </c>
      <c r="D42" s="1">
        <f>'[1]予測データ（世帯）'!D42</f>
        <v>0</v>
      </c>
      <c r="E42" s="1">
        <f>'[1]予測データ（世帯）'!E42</f>
        <v>0</v>
      </c>
      <c r="F42" s="1">
        <f>'[1]予測データ（世帯）'!F42</f>
        <v>0</v>
      </c>
      <c r="G42" s="1">
        <f>'[1]予測データ（世帯）'!G42</f>
        <v>0</v>
      </c>
      <c r="H42" s="1">
        <f>'[1]予測データ（世帯）'!H42</f>
        <v>0</v>
      </c>
      <c r="I42" s="1">
        <f>'[1]予測データ（世帯）'!I42</f>
        <v>0</v>
      </c>
      <c r="J42" s="1">
        <f>'[1]予測データ（世帯）'!J42</f>
        <v>0</v>
      </c>
      <c r="K42" s="1">
        <f>'[1]予測データ（世帯）'!K42</f>
        <v>0</v>
      </c>
      <c r="L42" s="1">
        <f>'[1]予測データ（世帯）'!L42</f>
        <v>0</v>
      </c>
      <c r="M42" s="1">
        <f>'[1]予測データ（世帯）'!M42</f>
        <v>0</v>
      </c>
      <c r="N42" s="1">
        <f>'[1]予測データ（世帯）'!N42</f>
        <v>0</v>
      </c>
      <c r="O42" s="1">
        <f>'[1]予測データ（世帯）'!O42</f>
        <v>0</v>
      </c>
    </row>
    <row r="43" spans="1:15" s="3" customFormat="1" ht="12.75">
      <c r="A43" s="1" t="str">
        <f>'[1]予測データ（世帯）'!A43</f>
        <v>（７）＝（３）×（６）</v>
      </c>
      <c r="B43" s="1">
        <f>'[1]予測データ（世帯）'!B43</f>
        <v>0</v>
      </c>
      <c r="C43" s="1">
        <f>'[1]予測データ（世帯）'!C43</f>
        <v>0</v>
      </c>
      <c r="D43" s="1">
        <f>'[1]予測データ（世帯）'!D43</f>
        <v>0</v>
      </c>
      <c r="E43" s="1">
        <f>'[1]予測データ（世帯）'!E43</f>
        <v>0</v>
      </c>
      <c r="F43" s="1">
        <f>'[1]予測データ（世帯）'!F43</f>
        <v>0</v>
      </c>
      <c r="G43" s="1">
        <f>'[1]予測データ（世帯）'!G43</f>
        <v>0</v>
      </c>
      <c r="H43" s="1">
        <f>'[1]予測データ（世帯）'!H43</f>
        <v>0</v>
      </c>
      <c r="I43" s="1">
        <f>'[1]予測データ（世帯）'!I43</f>
        <v>0</v>
      </c>
      <c r="J43" s="1">
        <f>'[1]予測データ（世帯）'!J43</f>
        <v>0</v>
      </c>
      <c r="K43" s="1">
        <f>'[1]予測データ（世帯）'!K43</f>
        <v>0</v>
      </c>
      <c r="L43" s="1">
        <f>'[1]予測データ（世帯）'!L43</f>
        <v>0</v>
      </c>
      <c r="M43" s="1">
        <f>'[1]予測データ（世帯）'!M43</f>
        <v>0</v>
      </c>
      <c r="N43" s="1">
        <f>'[1]予測データ（世帯）'!N43</f>
        <v>0</v>
      </c>
      <c r="O43" s="1">
        <f>'[1]予測データ（世帯）'!O43</f>
        <v>0</v>
      </c>
    </row>
    <row r="44" spans="1:15" s="3" customFormat="1" ht="28.5" customHeight="1">
      <c r="A44" s="1" t="str">
        <f>'[1]予測データ（世帯）'!A44</f>
        <v>（８）　1996-1997年：　平成１０年度通信白書、P.7
     　 1998-2010年：　米国インターネット加入予測値（表２）を適用した外挿（ただし、日本の世帯普及率が米国よりも１．６年遅れていると仮定）</v>
      </c>
      <c r="B44" s="1">
        <f>'[1]予測データ（世帯）'!B44</f>
        <v>0</v>
      </c>
      <c r="C44" s="1">
        <f>'[1]予測データ（世帯）'!C44</f>
        <v>0</v>
      </c>
      <c r="D44" s="1">
        <f>'[1]予測データ（世帯）'!D44</f>
        <v>0</v>
      </c>
      <c r="E44" s="1">
        <f>'[1]予測データ（世帯）'!E44</f>
        <v>0</v>
      </c>
      <c r="F44" s="1">
        <f>'[1]予測データ（世帯）'!F44</f>
        <v>0</v>
      </c>
      <c r="G44" s="1">
        <f>'[1]予測データ（世帯）'!G44</f>
        <v>0</v>
      </c>
      <c r="H44" s="1">
        <f>'[1]予測データ（世帯）'!H44</f>
        <v>0</v>
      </c>
      <c r="I44" s="1">
        <f>'[1]予測データ（世帯）'!I44</f>
        <v>0</v>
      </c>
      <c r="J44" s="1">
        <f>'[1]予測データ（世帯）'!J44</f>
        <v>0</v>
      </c>
      <c r="K44" s="1">
        <f>'[1]予測データ（世帯）'!K44</f>
        <v>0</v>
      </c>
      <c r="L44" s="1">
        <f>'[1]予測データ（世帯）'!L44</f>
        <v>0</v>
      </c>
      <c r="M44" s="1">
        <f>'[1]予測データ（世帯）'!M44</f>
        <v>0</v>
      </c>
      <c r="N44" s="1">
        <f>'[1]予測データ（世帯）'!N44</f>
        <v>0</v>
      </c>
      <c r="O44" s="1">
        <f>'[1]予測データ（世帯）'!O44</f>
        <v>0</v>
      </c>
    </row>
    <row r="45" spans="1:15" ht="12.75">
      <c r="A45" s="1" t="str">
        <f>'[1]予測データ（世帯）'!A45</f>
        <v>（９）＝（３）×（８）</v>
      </c>
      <c r="B45" s="1">
        <f>'[1]予測データ（世帯）'!B45</f>
        <v>0</v>
      </c>
      <c r="C45" s="1">
        <f>'[1]予測データ（世帯）'!C45</f>
        <v>0</v>
      </c>
      <c r="D45" s="1">
        <f>'[1]予測データ（世帯）'!D45</f>
        <v>0</v>
      </c>
      <c r="E45" s="1">
        <f>'[1]予測データ（世帯）'!E45</f>
        <v>0</v>
      </c>
      <c r="F45" s="1">
        <f>'[1]予測データ（世帯）'!F45</f>
        <v>0</v>
      </c>
      <c r="G45" s="1">
        <f>'[1]予測データ（世帯）'!G45</f>
        <v>0</v>
      </c>
      <c r="H45" s="1">
        <f>'[1]予測データ（世帯）'!H45</f>
        <v>0</v>
      </c>
      <c r="I45" s="1">
        <f>'[1]予測データ（世帯）'!I45</f>
        <v>0</v>
      </c>
      <c r="J45" s="1">
        <f>'[1]予測データ（世帯）'!J45</f>
        <v>0</v>
      </c>
      <c r="K45" s="1">
        <f>'[1]予測データ（世帯）'!K45</f>
        <v>0</v>
      </c>
      <c r="L45" s="1">
        <f>'[1]予測データ（世帯）'!L45</f>
        <v>0</v>
      </c>
      <c r="M45" s="1">
        <f>'[1]予測データ（世帯）'!M45</f>
        <v>0</v>
      </c>
      <c r="N45" s="1">
        <f>'[1]予測データ（世帯）'!N45</f>
        <v>0</v>
      </c>
      <c r="O45" s="1">
        <f>'[1]予測データ（世帯）'!O45</f>
        <v>0</v>
      </c>
    </row>
    <row r="46" spans="1:15" ht="12.75">
      <c r="A46" s="1" t="str">
        <f>'[1]予測データ（世帯）'!A46</f>
        <v>（１０）＝（８）×０．８５</v>
      </c>
      <c r="B46" s="1">
        <f>'[1]予測データ（世帯）'!B46</f>
        <v>0</v>
      </c>
      <c r="C46" s="1">
        <f>'[1]予測データ（世帯）'!C46</f>
        <v>0</v>
      </c>
      <c r="D46" s="1">
        <f>'[1]予測データ（世帯）'!D46</f>
        <v>0</v>
      </c>
      <c r="E46" s="1">
        <f>'[1]予測データ（世帯）'!E46</f>
        <v>0</v>
      </c>
      <c r="F46" s="1">
        <f>'[1]予測データ（世帯）'!F46</f>
        <v>0</v>
      </c>
      <c r="G46" s="1">
        <f>'[1]予測データ（世帯）'!G46</f>
        <v>0</v>
      </c>
      <c r="H46" s="1">
        <f>'[1]予測データ（世帯）'!H46</f>
        <v>0</v>
      </c>
      <c r="I46" s="1">
        <f>'[1]予測データ（世帯）'!I46</f>
        <v>0</v>
      </c>
      <c r="J46" s="1">
        <f>'[1]予測データ（世帯）'!J46</f>
        <v>0</v>
      </c>
      <c r="K46" s="1">
        <f>'[1]予測データ（世帯）'!K46</f>
        <v>0</v>
      </c>
      <c r="L46" s="1">
        <f>'[1]予測データ（世帯）'!L46</f>
        <v>0</v>
      </c>
      <c r="M46" s="1">
        <f>'[1]予測データ（世帯）'!M46</f>
        <v>0</v>
      </c>
      <c r="N46" s="1">
        <f>'[1]予測データ（世帯）'!N46</f>
        <v>0</v>
      </c>
      <c r="O46" s="1">
        <f>'[1]予測データ（世帯）'!O46</f>
        <v>0</v>
      </c>
    </row>
    <row r="47" spans="1:15" ht="12.75">
      <c r="A47" s="1" t="str">
        <f>'[1]予測データ（世帯）'!A47</f>
        <v>（１１）＝（３）×（１０）</v>
      </c>
      <c r="B47" s="1">
        <f>'[1]予測データ（世帯）'!B47</f>
        <v>0</v>
      </c>
      <c r="C47" s="1">
        <f>'[1]予測データ（世帯）'!C47</f>
        <v>0</v>
      </c>
      <c r="D47" s="1">
        <f>'[1]予測データ（世帯）'!D47</f>
        <v>0</v>
      </c>
      <c r="E47" s="1">
        <f>'[1]予測データ（世帯）'!E47</f>
        <v>0</v>
      </c>
      <c r="F47" s="1">
        <f>'[1]予測データ（世帯）'!F47</f>
        <v>0</v>
      </c>
      <c r="G47" s="1">
        <f>'[1]予測データ（世帯）'!G47</f>
        <v>0</v>
      </c>
      <c r="H47" s="1">
        <f>'[1]予測データ（世帯）'!H47</f>
        <v>0</v>
      </c>
      <c r="I47" s="1">
        <f>'[1]予測データ（世帯）'!I47</f>
        <v>0</v>
      </c>
      <c r="J47" s="1">
        <f>'[1]予測データ（世帯）'!J47</f>
        <v>0</v>
      </c>
      <c r="K47" s="1">
        <f>'[1]予測データ（世帯）'!K47</f>
        <v>0</v>
      </c>
      <c r="L47" s="1">
        <f>'[1]予測データ（世帯）'!L47</f>
        <v>0</v>
      </c>
      <c r="M47" s="1">
        <f>'[1]予測データ（世帯）'!M47</f>
        <v>0</v>
      </c>
      <c r="N47" s="1">
        <f>'[1]予測データ（世帯）'!N47</f>
        <v>0</v>
      </c>
      <c r="O47" s="1">
        <f>'[1]予測データ（世帯）'!O47</f>
        <v>0</v>
      </c>
    </row>
    <row r="48" spans="1:15" ht="12.75">
      <c r="A48" s="1" t="str">
        <f>'[1]予測データ（世帯）'!A48</f>
        <v>（１２）＝（８）×１．０５</v>
      </c>
      <c r="B48" s="1">
        <f>'[1]予測データ（世帯）'!B48</f>
        <v>0</v>
      </c>
      <c r="C48" s="1">
        <f>'[1]予測データ（世帯）'!C48</f>
        <v>0</v>
      </c>
      <c r="D48" s="1">
        <f>'[1]予測データ（世帯）'!D48</f>
        <v>0</v>
      </c>
      <c r="E48" s="1">
        <f>'[1]予測データ（世帯）'!E48</f>
        <v>0</v>
      </c>
      <c r="F48" s="1">
        <f>'[1]予測データ（世帯）'!F48</f>
        <v>0</v>
      </c>
      <c r="G48" s="1">
        <f>'[1]予測データ（世帯）'!G48</f>
        <v>0</v>
      </c>
      <c r="H48" s="1">
        <f>'[1]予測データ（世帯）'!H48</f>
        <v>0</v>
      </c>
      <c r="I48" s="1">
        <f>'[1]予測データ（世帯）'!I48</f>
        <v>0</v>
      </c>
      <c r="J48" s="1">
        <f>'[1]予測データ（世帯）'!J48</f>
        <v>0</v>
      </c>
      <c r="K48" s="1">
        <f>'[1]予測データ（世帯）'!K48</f>
        <v>0</v>
      </c>
      <c r="L48" s="1">
        <f>'[1]予測データ（世帯）'!L48</f>
        <v>0</v>
      </c>
      <c r="M48" s="1">
        <f>'[1]予測データ（世帯）'!M48</f>
        <v>0</v>
      </c>
      <c r="N48" s="1">
        <f>'[1]予測データ（世帯）'!N48</f>
        <v>0</v>
      </c>
      <c r="O48" s="1">
        <f>'[1]予測データ（世帯）'!O48</f>
        <v>0</v>
      </c>
    </row>
    <row r="49" spans="1:15" ht="12.75">
      <c r="A49" s="1" t="str">
        <f>'[1]予測データ（世帯）'!A49</f>
        <v>（１３）＝（３）×（１２）</v>
      </c>
      <c r="B49" s="1">
        <f>'[1]予測データ（世帯）'!B49</f>
        <v>0</v>
      </c>
      <c r="C49" s="1">
        <f>'[1]予測データ（世帯）'!C49</f>
        <v>0</v>
      </c>
      <c r="D49" s="1">
        <f>'[1]予測データ（世帯）'!D49</f>
        <v>0</v>
      </c>
      <c r="E49" s="1">
        <f>'[1]予測データ（世帯）'!E49</f>
        <v>0</v>
      </c>
      <c r="F49" s="1">
        <f>'[1]予測データ（世帯）'!F49</f>
        <v>0</v>
      </c>
      <c r="G49" s="1">
        <f>'[1]予測データ（世帯）'!G49</f>
        <v>0</v>
      </c>
      <c r="H49" s="1">
        <f>'[1]予測データ（世帯）'!H49</f>
        <v>0</v>
      </c>
      <c r="I49" s="1">
        <f>'[1]予測データ（世帯）'!I49</f>
        <v>0</v>
      </c>
      <c r="J49" s="1">
        <f>'[1]予測データ（世帯）'!J49</f>
        <v>0</v>
      </c>
      <c r="K49" s="1">
        <f>'[1]予測データ（世帯）'!K49</f>
        <v>0</v>
      </c>
      <c r="L49" s="1">
        <f>'[1]予測データ（世帯）'!L49</f>
        <v>0</v>
      </c>
      <c r="M49" s="1">
        <f>'[1]予測データ（世帯）'!M49</f>
        <v>0</v>
      </c>
      <c r="N49" s="1">
        <f>'[1]予測データ（世帯）'!N49</f>
        <v>0</v>
      </c>
      <c r="O49" s="1">
        <f>'[1]予測データ（世帯）'!O49</f>
        <v>0</v>
      </c>
    </row>
    <row r="50" spans="1:15" ht="12.75">
      <c r="A50" s="307"/>
      <c r="B50" s="307"/>
      <c r="C50" s="307"/>
      <c r="D50" s="307"/>
      <c r="E50" s="307"/>
      <c r="F50" s="307"/>
      <c r="G50" s="307"/>
      <c r="H50" s="307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printOptions/>
  <pageMargins left="0.3937007874015748" right="0" top="0.7874015748031497" bottom="0" header="0" footer="0"/>
  <pageSetup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zoomScale="75" zoomScaleNormal="75" zoomScaleSheetLayoutView="75" workbookViewId="0" topLeftCell="A1">
      <selection activeCell="A45" sqref="A45"/>
    </sheetView>
  </sheetViews>
  <sheetFormatPr defaultColWidth="9.00390625" defaultRowHeight="13.5"/>
  <cols>
    <col min="2" max="2" width="10.625" style="0" customWidth="1"/>
    <col min="3" max="3" width="12.75390625" style="0" customWidth="1"/>
    <col min="4" max="4" width="11.375" style="0" customWidth="1"/>
    <col min="5" max="5" width="11.25390625" style="0" bestFit="1" customWidth="1"/>
    <col min="9" max="9" width="17.50390625" style="0" customWidth="1"/>
  </cols>
  <sheetData>
    <row r="1" spans="1:8" s="20" customFormat="1" ht="12.75">
      <c r="A1" s="20" t="str">
        <f>'[1]価格・加入者指数 '!A1</f>
        <v>表3：　価格・加入者指数：</v>
      </c>
      <c r="B1" s="20">
        <f>'[1]価格・加入者指数 '!B1</f>
        <v>0</v>
      </c>
      <c r="C1" s="20">
        <f>'[1]価格・加入者指数 '!C1</f>
        <v>0</v>
      </c>
      <c r="D1" s="20">
        <f>'[1]価格・加入者指数 '!D1</f>
        <v>0</v>
      </c>
      <c r="E1" s="20">
        <f>'[1]価格・加入者指数 '!E1</f>
        <v>0</v>
      </c>
      <c r="F1" s="20">
        <f>'[1]価格・加入者指数 '!F1</f>
        <v>0</v>
      </c>
      <c r="G1" s="20">
        <f>'[1]価格・加入者指数 '!G1</f>
        <v>0</v>
      </c>
      <c r="H1" s="20">
        <f>'[1]価格・加入者指数 '!H1</f>
        <v>0</v>
      </c>
    </row>
    <row r="2" spans="1:8" s="20" customFormat="1" ht="12.75">
      <c r="A2" s="20">
        <f>'[1]価格・加入者指数 '!A2</f>
        <v>0</v>
      </c>
      <c r="B2" s="20">
        <f>'[1]価格・加入者指数 '!B2</f>
        <v>0</v>
      </c>
      <c r="C2" s="20">
        <f>'[1]価格・加入者指数 '!C2</f>
        <v>0</v>
      </c>
      <c r="D2" s="20">
        <f>'[1]価格・加入者指数 '!D2</f>
        <v>0</v>
      </c>
      <c r="E2" s="20">
        <f>'[1]価格・加入者指数 '!E2</f>
        <v>0</v>
      </c>
      <c r="F2" s="20">
        <f>'[1]価格・加入者指数 '!F2</f>
        <v>0</v>
      </c>
      <c r="G2" s="20">
        <f>'[1]価格・加入者指数 '!G2</f>
        <v>0</v>
      </c>
      <c r="H2" s="20">
        <f>'[1]価格・加入者指数 '!H2</f>
        <v>0</v>
      </c>
    </row>
    <row r="3" spans="1:8" s="20" customFormat="1" ht="12.75">
      <c r="A3" s="20" t="str">
        <f>'[1]価格・加入者指数 '!A3</f>
        <v>新アクセス・サービス単価（普及時価格＝1.00）・加入者数指数（無調整指数＝1.00）</v>
      </c>
      <c r="B3" s="20">
        <f>'[1]価格・加入者指数 '!B3</f>
        <v>0</v>
      </c>
      <c r="C3" s="20">
        <f>'[1]価格・加入者指数 '!C3</f>
        <v>0</v>
      </c>
      <c r="D3" s="20">
        <f>'[1]価格・加入者指数 '!D3</f>
        <v>0</v>
      </c>
      <c r="E3" s="20">
        <f>'[1]価格・加入者指数 '!E3</f>
        <v>0</v>
      </c>
      <c r="F3" s="20">
        <f>'[1]価格・加入者指数 '!F3</f>
        <v>0</v>
      </c>
      <c r="G3" s="20">
        <f>'[1]価格・加入者指数 '!G3</f>
        <v>0</v>
      </c>
      <c r="H3" s="20">
        <f>'[1]価格・加入者指数 '!H3</f>
        <v>0</v>
      </c>
    </row>
    <row r="4" spans="1:8" s="20" customFormat="1" ht="12.75">
      <c r="A4" s="20">
        <f>'[1]価格・加入者指数 '!A4</f>
        <v>0</v>
      </c>
      <c r="B4" s="20">
        <f>'[1]価格・加入者指数 '!B4</f>
        <v>0</v>
      </c>
      <c r="C4" s="20">
        <f>'[1]価格・加入者指数 '!C4</f>
        <v>0</v>
      </c>
      <c r="D4" s="20">
        <f>'[1]価格・加入者指数 '!D4</f>
        <v>0</v>
      </c>
      <c r="E4" s="20">
        <f>'[1]価格・加入者指数 '!E4</f>
        <v>0</v>
      </c>
      <c r="F4" s="20">
        <f>'[1]価格・加入者指数 '!F4</f>
        <v>0</v>
      </c>
      <c r="G4" s="20">
        <f>'[1]価格・加入者指数 '!G4</f>
        <v>0</v>
      </c>
      <c r="H4" s="20">
        <f>'[1]価格・加入者指数 '!H4</f>
        <v>0</v>
      </c>
    </row>
    <row r="5" spans="1:8" s="8" customFormat="1" ht="12.75">
      <c r="A5" s="20">
        <f>'[1]価格・加入者指数 '!A5</f>
        <v>0</v>
      </c>
      <c r="B5" s="20" t="str">
        <f>'[1]価格・加入者指数 '!B5</f>
        <v>価格ケースNo. 1</v>
      </c>
      <c r="C5" s="20">
        <f>'[1]価格・加入者指数 '!C5</f>
        <v>0</v>
      </c>
      <c r="D5" s="20" t="str">
        <f>'[1]価格・加入者指数 '!D5</f>
        <v>価格ケースNo. 2</v>
      </c>
      <c r="E5" s="20">
        <f>'[1]価格・加入者指数 '!E5</f>
        <v>0</v>
      </c>
      <c r="F5" s="20">
        <f>'[1]価格・加入者指数 '!F5</f>
        <v>0</v>
      </c>
      <c r="G5" s="20">
        <f>'[1]価格・加入者指数 '!G5</f>
        <v>0</v>
      </c>
      <c r="H5" s="20">
        <f>'[1]価格・加入者指数 '!H5</f>
        <v>0</v>
      </c>
    </row>
    <row r="6" spans="1:8" ht="12.75">
      <c r="A6" s="20">
        <f>'[1]価格・加入者指数 '!A6</f>
        <v>0</v>
      </c>
      <c r="B6" s="20" t="str">
        <f>'[1]価格・加入者指数 '!B6</f>
        <v>価格指数</v>
      </c>
      <c r="C6" s="20" t="str">
        <f>'[1]価格・加入者指数 '!C6</f>
        <v>加入者指数</v>
      </c>
      <c r="D6" s="20" t="str">
        <f>'[1]価格・加入者指数 '!D6</f>
        <v>価格指数</v>
      </c>
      <c r="E6" s="20" t="str">
        <f>'[1]価格・加入者指数 '!E6</f>
        <v>加入者指数</v>
      </c>
      <c r="F6" s="20">
        <f>'[1]価格・加入者指数 '!F6</f>
        <v>0</v>
      </c>
      <c r="G6" s="20">
        <f>'[1]価格・加入者指数 '!G6</f>
        <v>0</v>
      </c>
      <c r="H6" s="20">
        <f>'[1]価格・加入者指数 '!H6</f>
        <v>0</v>
      </c>
    </row>
    <row r="7" spans="1:8" ht="12.75">
      <c r="A7" s="20" t="str">
        <f>'[1]価格・加入者指数 '!A7</f>
        <v>単位</v>
      </c>
      <c r="B7" s="20">
        <f>'[1]価格・加入者指数 '!B7</f>
        <v>0</v>
      </c>
      <c r="C7" s="20">
        <f>'[1]価格・加入者指数 '!C7</f>
        <v>0</v>
      </c>
      <c r="D7" s="20">
        <f>'[1]価格・加入者指数 '!D7</f>
        <v>0</v>
      </c>
      <c r="E7" s="20">
        <f>'[1]価格・加入者指数 '!E7</f>
        <v>0</v>
      </c>
      <c r="F7" s="20">
        <f>'[1]価格・加入者指数 '!F7</f>
        <v>0</v>
      </c>
      <c r="G7" s="20">
        <f>'[1]価格・加入者指数 '!G7</f>
        <v>0</v>
      </c>
      <c r="H7" s="20">
        <f>'[1]価格・加入者指数 '!H7</f>
        <v>0</v>
      </c>
    </row>
    <row r="8" spans="1:8" ht="12.75">
      <c r="A8" s="20">
        <f>'[1]価格・加入者指数 '!A8</f>
        <v>1996</v>
      </c>
      <c r="B8" s="20">
        <f>'[1]価格・加入者指数 '!B8</f>
        <v>0</v>
      </c>
      <c r="C8" s="20">
        <f>'[1]価格・加入者指数 '!C8</f>
        <v>0</v>
      </c>
      <c r="D8" s="20">
        <f>'[1]価格・加入者指数 '!D8</f>
        <v>0</v>
      </c>
      <c r="E8" s="20">
        <f>'[1]価格・加入者指数 '!E8</f>
        <v>0</v>
      </c>
      <c r="F8" s="20">
        <f>'[1]価格・加入者指数 '!F8</f>
        <v>0</v>
      </c>
      <c r="G8" s="20">
        <f>'[1]価格・加入者指数 '!G8</f>
        <v>0</v>
      </c>
      <c r="H8" s="20">
        <f>'[1]価格・加入者指数 '!H8</f>
        <v>0</v>
      </c>
    </row>
    <row r="9" spans="1:8" ht="12.75">
      <c r="A9" s="20">
        <f>'[1]価格・加入者指数 '!A9</f>
        <v>1997</v>
      </c>
      <c r="B9" s="20">
        <f>'[1]価格・加入者指数 '!B9</f>
        <v>0</v>
      </c>
      <c r="C9" s="20">
        <f>'[1]価格・加入者指数 '!C9</f>
        <v>0</v>
      </c>
      <c r="D9" s="20">
        <f>'[1]価格・加入者指数 '!D9</f>
        <v>0</v>
      </c>
      <c r="E9" s="20">
        <f>'[1]価格・加入者指数 '!E9</f>
        <v>0</v>
      </c>
      <c r="F9" s="20">
        <f>'[1]価格・加入者指数 '!F9</f>
        <v>0</v>
      </c>
      <c r="G9" s="20">
        <f>'[1]価格・加入者指数 '!G9</f>
        <v>0</v>
      </c>
      <c r="H9" s="20">
        <f>'[1]価格・加入者指数 '!H9</f>
        <v>0</v>
      </c>
    </row>
    <row r="10" spans="1:8" ht="12.75">
      <c r="A10" s="20">
        <f>'[1]価格・加入者指数 '!A10</f>
        <v>1998</v>
      </c>
      <c r="B10" s="20">
        <f>'[1]価格・加入者指数 '!B10</f>
        <v>0</v>
      </c>
      <c r="C10" s="20">
        <f>'[1]価格・加入者指数 '!C10</f>
        <v>0</v>
      </c>
      <c r="D10" s="20">
        <f>'[1]価格・加入者指数 '!D10</f>
        <v>0</v>
      </c>
      <c r="E10" s="20">
        <f>'[1]価格・加入者指数 '!E10</f>
        <v>0</v>
      </c>
      <c r="F10" s="20">
        <f>'[1]価格・加入者指数 '!F10</f>
        <v>0</v>
      </c>
      <c r="G10" s="20">
        <f>'[1]価格・加入者指数 '!G10</f>
        <v>0</v>
      </c>
      <c r="H10" s="20">
        <f>'[1]価格・加入者指数 '!H10</f>
        <v>0</v>
      </c>
    </row>
    <row r="11" spans="1:8" ht="12.75">
      <c r="A11" s="20">
        <f>'[1]価格・加入者指数 '!A11</f>
        <v>1999</v>
      </c>
      <c r="B11" s="20">
        <f>'[1]価格・加入者指数 '!B11</f>
        <v>0</v>
      </c>
      <c r="C11" s="20">
        <f>'[1]価格・加入者指数 '!C11</f>
        <v>0</v>
      </c>
      <c r="D11" s="20">
        <f>'[1]価格・加入者指数 '!D11</f>
        <v>0</v>
      </c>
      <c r="E11" s="20">
        <f>'[1]価格・加入者指数 '!E11</f>
        <v>0</v>
      </c>
      <c r="F11" s="20">
        <f>'[1]価格・加入者指数 '!F11</f>
        <v>0</v>
      </c>
      <c r="G11" s="20">
        <f>'[1]価格・加入者指数 '!G11</f>
        <v>0</v>
      </c>
      <c r="H11" s="20">
        <f>'[1]価格・加入者指数 '!H11</f>
        <v>0</v>
      </c>
    </row>
    <row r="12" spans="1:8" ht="12.75">
      <c r="A12" s="20">
        <f>'[1]価格・加入者指数 '!A12</f>
        <v>2000</v>
      </c>
      <c r="B12" s="20">
        <f>'[1]価格・加入者指数 '!B12</f>
        <v>9.989999999655668</v>
      </c>
      <c r="C12" s="20">
        <f>'[1]価格・加入者指数 '!C12</f>
        <v>0.009999999387532455</v>
      </c>
      <c r="D12" s="20">
        <f>'[1]価格・加入者指数 '!D12</f>
        <v>1.090000000203974</v>
      </c>
      <c r="E12" s="20">
        <f>'[1]価格・加入者指数 '!E12</f>
        <v>0.0999999979602598</v>
      </c>
      <c r="F12" s="20">
        <f>'[1]価格・加入者指数 '!F12</f>
        <v>0</v>
      </c>
      <c r="G12" s="20">
        <f>'[1]価格・加入者指数 '!G12</f>
        <v>0</v>
      </c>
      <c r="H12" s="20">
        <f>'[1]価格・加入者指数 '!H12</f>
        <v>0</v>
      </c>
    </row>
    <row r="13" spans="1:8" ht="12.75">
      <c r="A13" s="20">
        <f>'[1]価格・加入者指数 '!A13</f>
        <v>2001</v>
      </c>
      <c r="B13" s="20">
        <f>'[1]価格・加入者指数 '!B13</f>
        <v>9.961153118862503</v>
      </c>
      <c r="C13" s="20">
        <f>'[1]価格・加入者指数 '!C13</f>
        <v>0.017623698656438612</v>
      </c>
      <c r="D13" s="20">
        <f>'[1]価格・加入者指数 '!D13</f>
        <v>1.0812268225516846</v>
      </c>
      <c r="E13" s="20">
        <f>'[1]価格・加入者指数 '!E13</f>
        <v>0.18773177448315495</v>
      </c>
      <c r="F13" s="20">
        <f>'[1]価格・加入者指数 '!F13</f>
        <v>0</v>
      </c>
      <c r="G13" s="20">
        <f>'[1]価格・加入者指数 '!G13</f>
        <v>0</v>
      </c>
      <c r="H13" s="20">
        <f>'[1]価格・加入者指数 '!H13</f>
        <v>0</v>
      </c>
    </row>
    <row r="14" spans="1:8" ht="12.75">
      <c r="A14" s="20">
        <f>'[1]価格・加入者指数 '!A14</f>
        <v>2002</v>
      </c>
      <c r="B14" s="20">
        <f>'[1]価格・加入者指数 '!B14</f>
        <v>9.850476028407666</v>
      </c>
      <c r="C14" s="20">
        <f>'[1]価格・加入者指数 '!C14</f>
        <v>0.030878198003536556</v>
      </c>
      <c r="D14" s="20">
        <f>'[1]価格・加入者指数 '!D14</f>
        <v>1.0675333512869374</v>
      </c>
      <c r="E14" s="20">
        <f>'[1]価格・加入者指数 '!E14</f>
        <v>0.32466648713062585</v>
      </c>
      <c r="F14" s="20">
        <f>'[1]価格・加入者指数 '!F14</f>
        <v>0</v>
      </c>
      <c r="G14" s="20">
        <f>'[1]価格・加入者指数 '!G14</f>
        <v>0</v>
      </c>
      <c r="H14" s="20">
        <f>'[1]価格・加入者指数 '!H14</f>
        <v>0</v>
      </c>
    </row>
    <row r="15" spans="1:8" ht="12.75">
      <c r="A15" s="20">
        <f>'[1]価格・加入者指数 '!A15</f>
        <v>2003</v>
      </c>
      <c r="B15" s="20">
        <f>'[1]価格・加入者指数 '!B15</f>
        <v>9.444036558973723</v>
      </c>
      <c r="C15" s="20">
        <f>'[1]価格・加入者指数 '!C15</f>
        <v>0.05355772458165475</v>
      </c>
      <c r="D15" s="20">
        <f>'[1]価格・加入者指数 '!D15</f>
        <v>1.05</v>
      </c>
      <c r="E15" s="20">
        <f>'[1]価格・加入者指数 '!E15</f>
        <v>0.5</v>
      </c>
      <c r="F15" s="20">
        <f>'[1]価格・加入者指数 '!F15</f>
        <v>0</v>
      </c>
      <c r="G15" s="20">
        <f>'[1]価格・加入者指数 '!G15</f>
        <v>0</v>
      </c>
      <c r="H15" s="20">
        <f>'[1]価格・加入者指数 '!H15</f>
        <v>0</v>
      </c>
    </row>
    <row r="16" spans="1:8" ht="12.75">
      <c r="A16" s="20">
        <f>'[1]価格・加入者指数 '!A16</f>
        <v>2004</v>
      </c>
      <c r="B16" s="20">
        <f>'[1]価格・加入者指数 '!B16</f>
        <v>8.162212588967215</v>
      </c>
      <c r="C16" s="20">
        <f>'[1]価格・加入者指数 '!C16</f>
        <v>0.09132524611740009</v>
      </c>
      <c r="D16" s="20">
        <f>'[1]価格・加入者指数 '!D16</f>
        <v>1.0324666487130625</v>
      </c>
      <c r="E16" s="20">
        <f>'[1]価格・加入者指数 '!E16</f>
        <v>0.6753335128693742</v>
      </c>
      <c r="F16" s="20">
        <f>'[1]価格・加入者指数 '!F16</f>
        <v>0</v>
      </c>
      <c r="G16" s="20">
        <f>'[1]価格・加入者指数 '!G16</f>
        <v>0</v>
      </c>
      <c r="H16" s="20">
        <f>'[1]価格・加入者指数 '!H16</f>
        <v>0</v>
      </c>
    </row>
    <row r="17" spans="1:8" ht="12.75">
      <c r="A17" s="20">
        <f>'[1]価格・加入者指数 '!A17</f>
        <v>2005</v>
      </c>
      <c r="B17" s="20">
        <f>'[1]価格・加入者指数 '!B17</f>
        <v>5.5</v>
      </c>
      <c r="C17" s="20">
        <f>'[1]価格・加入者指数 '!C17</f>
        <v>0.15146330233381258</v>
      </c>
      <c r="D17" s="20">
        <f>'[1]価格・加入者指数 '!D17</f>
        <v>1.0187731774483155</v>
      </c>
      <c r="E17" s="20">
        <f>'[1]価格・加入者指数 '!E17</f>
        <v>0.8122682255168451</v>
      </c>
      <c r="F17" s="20">
        <f>'[1]価格・加入者指数 '!F17</f>
        <v>0</v>
      </c>
      <c r="G17" s="20">
        <f>'[1]価格・加入者指数 '!G17</f>
        <v>0</v>
      </c>
      <c r="H17" s="20">
        <f>'[1]価格・加入者指数 '!H17</f>
        <v>0</v>
      </c>
    </row>
    <row r="18" spans="1:8" ht="12.75">
      <c r="A18" s="20">
        <f>'[1]価格・加入者指数 '!A18</f>
        <v>2006</v>
      </c>
      <c r="B18" s="20">
        <f>'[1]価格・加入者指数 '!B18</f>
        <v>2.837787411032785</v>
      </c>
      <c r="C18" s="20">
        <f>'[1]価格・加入者指数 '!C18</f>
        <v>0.2407119956002155</v>
      </c>
      <c r="D18" s="20">
        <f>'[1]価格・加入者指数 '!D18</f>
        <v>1.009999999796026</v>
      </c>
      <c r="E18" s="20">
        <f>'[1]価格・加入者指数 '!E18</f>
        <v>0.9000000020397403</v>
      </c>
      <c r="F18" s="20">
        <f>'[1]価格・加入者指数 '!F18</f>
        <v>0</v>
      </c>
      <c r="G18" s="20">
        <f>'[1]価格・加入者指数 '!G18</f>
        <v>0</v>
      </c>
      <c r="H18" s="20">
        <f>'[1]価格・加入者指数 '!H18</f>
        <v>0</v>
      </c>
    </row>
    <row r="19" spans="1:8" ht="12.75">
      <c r="A19" s="20">
        <f>'[1]価格・加入者指数 '!A19</f>
        <v>2007</v>
      </c>
      <c r="B19" s="20">
        <f>'[1]価格・加入者指数 '!B19</f>
        <v>1.5559634410262775</v>
      </c>
      <c r="C19" s="20">
        <f>'[1]価格・加入者指数 '!C19</f>
        <v>0.36022447611689157</v>
      </c>
      <c r="D19" s="20">
        <f>'[1]価格・加入者指数 '!D19</f>
        <v>1.0050707997810433</v>
      </c>
      <c r="E19" s="20">
        <f>'[1]価格・加入者指数 '!E19</f>
        <v>0.9492920021895666</v>
      </c>
      <c r="F19" s="20">
        <f>'[1]価格・加入者指数 '!F19</f>
        <v>0</v>
      </c>
      <c r="G19" s="20">
        <f>'[1]価格・加入者指数 '!G19</f>
        <v>0</v>
      </c>
      <c r="H19" s="20">
        <f>'[1]価格・加入者指数 '!H19</f>
        <v>0</v>
      </c>
    </row>
    <row r="20" spans="1:8" ht="12.75">
      <c r="A20" s="20">
        <f>'[1]価格・加入者指数 '!A20</f>
        <v>2008</v>
      </c>
      <c r="B20" s="20">
        <f>'[1]価格・加入者指数 '!B20</f>
        <v>1.149523971592334</v>
      </c>
      <c r="C20" s="20">
        <f>'[1]価格・加入者指数 '!C20</f>
        <v>0.5</v>
      </c>
      <c r="D20" s="20">
        <f>'[1]価格・加入者指数 '!D20</f>
        <v>1.0025037092534457</v>
      </c>
      <c r="E20" s="20">
        <f>'[1]価格・加入者指数 '!E20</f>
        <v>0.9749629074655435</v>
      </c>
      <c r="F20" s="20">
        <f>'[1]価格・加入者指数 '!F20</f>
        <v>0</v>
      </c>
      <c r="G20" s="20">
        <f>'[1]価格・加入者指数 '!G20</f>
        <v>0</v>
      </c>
      <c r="H20" s="20">
        <f>'[1]価格・加入者指数 '!H20</f>
        <v>0</v>
      </c>
    </row>
    <row r="21" spans="1:8" ht="12.75">
      <c r="A21" s="20">
        <f>'[1]価格・加入者指数 '!A21</f>
        <v>2009</v>
      </c>
      <c r="B21" s="20">
        <f>'[1]価格・加入者指数 '!B21</f>
        <v>1.0388468811374958</v>
      </c>
      <c r="C21" s="20">
        <f>'[1]価格・加入者指数 '!C21</f>
        <v>0.6397755238831084</v>
      </c>
      <c r="D21" s="20">
        <f>'[1]価格・加入者指数 '!D21</f>
        <v>1.0012195121405185</v>
      </c>
      <c r="E21" s="20">
        <f>'[1]価格・加入者指数 '!E21</f>
        <v>0.9878048785948144</v>
      </c>
      <c r="F21" s="20">
        <f>'[1]価格・加入者指数 '!F21</f>
        <v>0</v>
      </c>
      <c r="G21" s="20">
        <f>'[1]価格・加入者指数 '!G21</f>
        <v>0</v>
      </c>
      <c r="H21" s="20">
        <f>'[1]価格・加入者指数 '!H21</f>
        <v>0</v>
      </c>
    </row>
    <row r="22" spans="1:8" ht="12.75">
      <c r="A22" s="20">
        <f>'[1]価格・加入者指数 '!A22</f>
        <v>2010</v>
      </c>
      <c r="B22" s="20">
        <f>'[1]価格・加入者指数 '!B22</f>
        <v>1.0100000003443332</v>
      </c>
      <c r="C22" s="20">
        <f>'[1]価格・加入者指数 '!C22</f>
        <v>0.7592880043997845</v>
      </c>
      <c r="D22" s="20">
        <f>'[1]価格・加入者指数 '!D22</f>
        <v>1.0005900164546118</v>
      </c>
      <c r="E22" s="20">
        <f>'[1]価格・加入者指数 '!E22</f>
        <v>0.9940998354538816</v>
      </c>
      <c r="F22" s="20">
        <f>'[1]価格・加入者指数 '!F22</f>
        <v>0</v>
      </c>
      <c r="G22" s="20">
        <f>'[1]価格・加入者指数 '!G22</f>
        <v>0</v>
      </c>
      <c r="H22" s="20">
        <f>'[1]価格・加入者指数 '!H22</f>
        <v>0</v>
      </c>
    </row>
    <row r="23" spans="1:8" s="13" customFormat="1" ht="12.75">
      <c r="A23" s="20">
        <f>'[1]価格・加入者指数 '!A23</f>
        <v>2011</v>
      </c>
      <c r="B23" s="20">
        <f>'[1]価格・加入者指数 '!B23</f>
        <v>1.0025680705916853</v>
      </c>
      <c r="C23" s="20">
        <f>'[1]価格・加入者指数 '!C23</f>
        <v>0.8485366976661873</v>
      </c>
      <c r="D23" s="20">
        <f>'[1]価格・加入者指数 '!D23</f>
        <v>1.0002845220029546</v>
      </c>
      <c r="E23" s="20">
        <f>'[1]価格・加入者指数 '!E23</f>
        <v>0.9971547799704532</v>
      </c>
      <c r="F23" s="20">
        <f>'[1]価格・加入者指数 '!F23</f>
        <v>0</v>
      </c>
      <c r="G23" s="20">
        <f>'[1]価格・加入者指数 '!G23</f>
        <v>0</v>
      </c>
      <c r="H23" s="20">
        <f>'[1]価格・加入者指数 '!H23</f>
        <v>0</v>
      </c>
    </row>
    <row r="24" spans="1:8" ht="12.75">
      <c r="A24" s="20">
        <f>'[1]価格・加入者指数 '!A24</f>
        <v>2012</v>
      </c>
      <c r="B24" s="20">
        <f>'[1]価格・加入者指数 '!B24</f>
        <v>1.0006590936937136</v>
      </c>
      <c r="C24" s="20">
        <f>'[1]価格・加入者指数 '!C24</f>
        <v>0.9086747538825999</v>
      </c>
      <c r="D24" s="20">
        <f>'[1]価格・加入者指数 '!D24</f>
        <v>1.0001369862920688</v>
      </c>
      <c r="E24" s="20">
        <f>'[1]価格・加入者指数 '!E24</f>
        <v>0.9986301370793126</v>
      </c>
      <c r="F24" s="20">
        <f>'[1]価格・加入者指数 '!F24</f>
        <v>0</v>
      </c>
      <c r="G24" s="20">
        <f>'[1]価格・加入者指数 '!G24</f>
        <v>0</v>
      </c>
      <c r="H24" s="20">
        <f>'[1]価格・加入者指数 '!H24</f>
        <v>0</v>
      </c>
    </row>
    <row r="25" spans="1:8" ht="12.75">
      <c r="A25" s="20">
        <f>'[1]価格・加入者指数 '!A25</f>
        <v>2013</v>
      </c>
      <c r="B25" s="20">
        <f>'[1]価格・加入者指数 '!B25</f>
        <v>1.0001691293053834</v>
      </c>
      <c r="C25" s="20">
        <f>'[1]価格・加入者指数 '!C25</f>
        <v>0.9464422754183451</v>
      </c>
      <c r="D25" s="20">
        <f>'[1]価格・加入者指数 '!D25</f>
        <v>1.00006590301671</v>
      </c>
      <c r="E25" s="20">
        <f>'[1]価格・加入者指数 '!E25</f>
        <v>0.9993409698329</v>
      </c>
      <c r="F25" s="20">
        <f>'[1]価格・加入者指数 '!F25</f>
        <v>0</v>
      </c>
      <c r="G25" s="20">
        <f>'[1]価格・加入者指数 '!G25</f>
        <v>0</v>
      </c>
      <c r="H25" s="20">
        <f>'[1]価格・加入者指数 '!H25</f>
        <v>0</v>
      </c>
    </row>
    <row r="26" spans="1:8" ht="12.75">
      <c r="A26" s="20">
        <f>'[1]価格・加入者指数 '!A26</f>
        <v>2014</v>
      </c>
      <c r="B26" s="20">
        <f>'[1]価格・加入者指数 '!B26</f>
        <v>1.0000433983279233</v>
      </c>
      <c r="C26" s="20">
        <f>'[1]価格・加入者指数 '!C26</f>
        <v>0.9691218019964636</v>
      </c>
      <c r="D26" s="20">
        <f>'[1]価格・加入者指数 '!D26</f>
        <v>1.0000316937112406</v>
      </c>
      <c r="E26" s="20">
        <f>'[1]価格・加入者指数 '!E26</f>
        <v>0.9996830628875949</v>
      </c>
      <c r="F26" s="20">
        <f>'[1]価格・加入者指数 '!F26</f>
        <v>0</v>
      </c>
      <c r="G26" s="20">
        <f>'[1]価格・加入者指数 '!G26</f>
        <v>0</v>
      </c>
      <c r="H26" s="20">
        <f>'[1]価格・加入者指数 '!H26</f>
        <v>0</v>
      </c>
    </row>
    <row r="27" spans="1:8" ht="12.75">
      <c r="A27" s="20">
        <f>'[1]価格・加入者指数 '!A27</f>
        <v>2015</v>
      </c>
      <c r="B27" s="20">
        <f>'[1]価格・加入者指数 '!B27</f>
        <v>1.0000111358306716</v>
      </c>
      <c r="C27" s="20">
        <f>'[1]価格・加入者指数 '!C27</f>
        <v>0.9823763013435615</v>
      </c>
      <c r="D27" s="20">
        <f>'[1]価格・加入者指数 '!D27</f>
        <v>1.000015239254943</v>
      </c>
      <c r="E27" s="20">
        <f>'[1]価格・加入者指数 '!E27</f>
        <v>0.9998476074505702</v>
      </c>
      <c r="F27" s="20">
        <f>'[1]価格・加入者指数 '!F27</f>
        <v>0</v>
      </c>
      <c r="G27" s="20">
        <f>'[1]価格・加入者指数 '!G27</f>
        <v>0</v>
      </c>
      <c r="H27" s="20">
        <f>'[1]価格・加入者指数 '!H27</f>
        <v>0</v>
      </c>
    </row>
    <row r="28" spans="1:8" ht="12.75">
      <c r="A28" s="20">
        <f>'[1]価格・加入者指数 '!A28</f>
        <v>2016</v>
      </c>
      <c r="B28" s="20">
        <f>'[1]価格・加入者指数 '!B28</f>
        <v>1.0000028574002782</v>
      </c>
      <c r="C28" s="20">
        <f>'[1]価格・加入者指数 '!C28</f>
        <v>0.9900000006124676</v>
      </c>
      <c r="D28" s="20">
        <f>'[1]価格・加入者指数 '!D28</f>
        <v>1.0000073268493483</v>
      </c>
      <c r="E28" s="20">
        <f>'[1]価格・加入者指数 '!E28</f>
        <v>0.9999267315065172</v>
      </c>
      <c r="F28" s="20">
        <f>'[1]価格・加入者指数 '!F28</f>
        <v>0</v>
      </c>
      <c r="G28" s="20">
        <f>'[1]価格・加入者指数 '!G28</f>
        <v>0</v>
      </c>
      <c r="H28" s="20">
        <f>'[1]価格・加入者指数 '!H28</f>
        <v>0</v>
      </c>
    </row>
    <row r="29" spans="1:8" ht="12.75">
      <c r="A29" s="20">
        <f>'[1]価格・加入者指数 '!A29</f>
        <v>2017</v>
      </c>
      <c r="B29" s="20">
        <f>'[1]価格・加入者指数 '!B29</f>
        <v>1.0000007331945866</v>
      </c>
      <c r="C29" s="20">
        <f>'[1]価格・加入者指数 '!C29</f>
        <v>0.9943448075861653</v>
      </c>
      <c r="D29" s="20">
        <f>'[1]価格・加入者指数 '!D29</f>
        <v>1.000003522515761</v>
      </c>
      <c r="E29" s="20">
        <f>'[1]価格・加入者指数 '!E29</f>
        <v>0.9999647748423888</v>
      </c>
      <c r="F29" s="20">
        <f>'[1]価格・加入者指数 '!F29</f>
        <v>0</v>
      </c>
      <c r="G29" s="20">
        <f>'[1]価格・加入者指数 '!G29</f>
        <v>0</v>
      </c>
      <c r="H29" s="20">
        <f>'[1]価格・加入者指数 '!H29</f>
        <v>0</v>
      </c>
    </row>
    <row r="30" spans="1:8" ht="12.75">
      <c r="A30" s="20">
        <f>'[1]価格・加入者指数 '!A30</f>
        <v>2018</v>
      </c>
      <c r="B30" s="20">
        <f>'[1]価格・加入者指数 '!B30</f>
        <v>1.0000001881340224</v>
      </c>
      <c r="C30" s="20">
        <f>'[1]価格・加入者指数 '!C30</f>
        <v>0.9968079662595928</v>
      </c>
      <c r="D30" s="20">
        <f>'[1]価格・加入者指数 '!D30</f>
        <v>1.0000016934799096</v>
      </c>
      <c r="E30" s="20">
        <f>'[1]価格・加入者指数 '!E30</f>
        <v>0.9999830652009029</v>
      </c>
      <c r="F30" s="20">
        <f>'[1]価格・加入者指数 '!F30</f>
        <v>0</v>
      </c>
      <c r="G30" s="20">
        <f>'[1]価格・加入者指数 '!G30</f>
        <v>0</v>
      </c>
      <c r="H30" s="20">
        <f>'[1]価格・加入者指数 '!H30</f>
        <v>0</v>
      </c>
    </row>
    <row r="31" spans="1:8" ht="12.75">
      <c r="A31" s="20">
        <f>'[1]価格・加入者指数 '!A31</f>
        <v>2019</v>
      </c>
      <c r="B31" s="20">
        <f>'[1]価格・加入者指数 '!B31</f>
        <v>1.0000000482742364</v>
      </c>
      <c r="C31" s="20">
        <f>'[1]価格・加入者指数 '!C31</f>
        <v>0.9982002207846893</v>
      </c>
      <c r="D31" s="20">
        <f>'[1]価格・加入者指数 '!D31</f>
        <v>1.000000814147377</v>
      </c>
      <c r="E31" s="20">
        <f>'[1]価格・加入者指数 '!E31</f>
        <v>0.99999185852623</v>
      </c>
      <c r="F31" s="20">
        <f>'[1]価格・加入者指数 '!F31</f>
        <v>0</v>
      </c>
      <c r="G31" s="20">
        <f>'[1]価格・加入者指数 '!G31</f>
        <v>0</v>
      </c>
      <c r="H31" s="20">
        <f>'[1]価格・加入者指数 '!H31</f>
        <v>0</v>
      </c>
    </row>
    <row r="32" spans="1:8" ht="12.75">
      <c r="A32" s="20">
        <f>'[1]価格・加入者指数 '!A32</f>
        <v>2020</v>
      </c>
      <c r="B32" s="20">
        <f>'[1]価格・加入者指数 '!B32</f>
        <v>1.0000000123869242</v>
      </c>
      <c r="C32" s="20">
        <f>'[1]価格・加入者指数 '!C32</f>
        <v>0.9989858399465821</v>
      </c>
      <c r="D32" s="20">
        <f>'[1]価格・加入者指数 '!D32</f>
        <v>1.0000003914028865</v>
      </c>
      <c r="E32" s="20">
        <f>'[1]価格・加入者指数 '!E32</f>
        <v>0.9999960859711342</v>
      </c>
      <c r="F32" s="20">
        <f>'[1]価格・加入者指数 '!F32</f>
        <v>0</v>
      </c>
      <c r="G32" s="20">
        <f>'[1]価格・加入者指数 '!G32</f>
        <v>0</v>
      </c>
      <c r="H32" s="20">
        <f>'[1]価格・加入者指数 '!H32</f>
        <v>0</v>
      </c>
    </row>
    <row r="33" spans="1:8" ht="12.75">
      <c r="A33" s="20">
        <f>'[1]価格・加入者指数 '!A33</f>
        <v>0</v>
      </c>
      <c r="B33" s="20">
        <f>'[1]価格・加入者指数 '!B33</f>
        <v>0</v>
      </c>
      <c r="C33" s="20">
        <f>'[1]価格・加入者指数 '!C33</f>
        <v>0</v>
      </c>
      <c r="D33" s="20">
        <f>'[1]価格・加入者指数 '!D33</f>
        <v>0</v>
      </c>
      <c r="E33" s="20">
        <f>'[1]価格・加入者指数 '!E33</f>
        <v>0</v>
      </c>
      <c r="F33" s="20">
        <f>'[1]価格・加入者指数 '!F33</f>
        <v>0</v>
      </c>
      <c r="G33" s="20">
        <f>'[1]価格・加入者指数 '!G33</f>
        <v>0</v>
      </c>
      <c r="H33" s="20">
        <f>'[1]価格・加入者指数 '!H33</f>
        <v>0</v>
      </c>
    </row>
    <row r="34" spans="1:8" ht="12.75">
      <c r="A34" s="20" t="str">
        <f>'[1]価格・加入者指数 '!A34</f>
        <v>注</v>
      </c>
      <c r="B34" s="20" t="str">
        <f>'[1]価格・加入者指数 '!B34</f>
        <v>(1)</v>
      </c>
      <c r="C34" s="20" t="str">
        <f>'[1]価格・加入者指数 '!C34</f>
        <v>(2)</v>
      </c>
      <c r="D34" s="20" t="str">
        <f>'[1]価格・加入者指数 '!D34</f>
        <v>(3)</v>
      </c>
      <c r="E34" s="20" t="str">
        <f>'[1]価格・加入者指数 '!E34</f>
        <v>(4)</v>
      </c>
      <c r="F34" s="20">
        <f>'[1]価格・加入者指数 '!F34</f>
        <v>0</v>
      </c>
      <c r="G34" s="20">
        <f>'[1]価格・加入者指数 '!G34</f>
        <v>0</v>
      </c>
      <c r="H34" s="20">
        <f>'[1]価格・加入者指数 '!H34</f>
        <v>0</v>
      </c>
    </row>
    <row r="35" spans="1:8" ht="12.75">
      <c r="A35" s="20">
        <f>'[1]価格・加入者指数 '!A35</f>
        <v>0</v>
      </c>
      <c r="B35" s="20">
        <f>'[1]価格・加入者指数 '!B35</f>
        <v>0</v>
      </c>
      <c r="C35" s="20">
        <f>'[1]価格・加入者指数 '!C35</f>
        <v>0</v>
      </c>
      <c r="D35" s="20">
        <f>'[1]価格・加入者指数 '!D35</f>
        <v>0</v>
      </c>
      <c r="E35" s="20">
        <f>'[1]価格・加入者指数 '!E35</f>
        <v>0</v>
      </c>
      <c r="F35" s="20">
        <f>'[1]価格・加入者指数 '!F35</f>
        <v>0</v>
      </c>
      <c r="G35" s="20">
        <f>'[1]価格・加入者指数 '!G35</f>
        <v>0</v>
      </c>
      <c r="H35" s="20">
        <f>'[1]価格・加入者指数 '!H35</f>
        <v>0</v>
      </c>
    </row>
    <row r="36" spans="1:8" ht="12.75">
      <c r="A36" s="20" t="str">
        <f>'[1]価格・加入者指数 '!A36</f>
        <v>（１）　2000=9.99、　2010=1.01を仮定、中間をLogistic関数値で補間。</v>
      </c>
      <c r="B36" s="20">
        <f>'[1]価格・加入者指数 '!B36</f>
        <v>0</v>
      </c>
      <c r="C36" s="20">
        <f>'[1]価格・加入者指数 '!C36</f>
        <v>0</v>
      </c>
      <c r="D36" s="20">
        <f>'[1]価格・加入者指数 '!D36</f>
        <v>0</v>
      </c>
      <c r="E36" s="20">
        <f>'[1]価格・加入者指数 '!E36</f>
        <v>0</v>
      </c>
      <c r="F36" s="20">
        <f>'[1]価格・加入者指数 '!F36</f>
        <v>0</v>
      </c>
      <c r="G36" s="20">
        <f>'[1]価格・加入者指数 '!G36</f>
        <v>0</v>
      </c>
      <c r="H36" s="20">
        <f>'[1]価格・加入者指数 '!H36</f>
        <v>0</v>
      </c>
    </row>
    <row r="37" spans="1:8" ht="12.75">
      <c r="A37" s="20" t="str">
        <f>'[1]価格・加入者指数 '!A37</f>
        <v>（２）　2000=0.01、　2010=0.99を仮定、中間をLogistic関数値で補間。</v>
      </c>
      <c r="B37" s="20">
        <f>'[1]価格・加入者指数 '!B37</f>
        <v>0</v>
      </c>
      <c r="C37" s="20">
        <f>'[1]価格・加入者指数 '!C37</f>
        <v>0</v>
      </c>
      <c r="D37" s="20">
        <f>'[1]価格・加入者指数 '!D37</f>
        <v>0</v>
      </c>
      <c r="E37" s="20">
        <f>'[1]価格・加入者指数 '!E37</f>
        <v>0</v>
      </c>
      <c r="F37" s="20">
        <f>'[1]価格・加入者指数 '!F37</f>
        <v>0</v>
      </c>
      <c r="G37" s="20">
        <f>'[1]価格・加入者指数 '!G37</f>
        <v>0</v>
      </c>
      <c r="H37" s="20">
        <f>'[1]価格・加入者指数 '!H37</f>
        <v>0</v>
      </c>
    </row>
    <row r="38" spans="1:8" ht="12.75">
      <c r="A38" s="20" t="str">
        <f>'[1]価格・加入者指数 '!A38</f>
        <v>（３）　2000=1.09、　2010=1.01を仮定、中間をLogistic関数値で補間。</v>
      </c>
      <c r="B38" s="20">
        <f>'[1]価格・加入者指数 '!B38</f>
        <v>0</v>
      </c>
      <c r="C38" s="20">
        <f>'[1]価格・加入者指数 '!C38</f>
        <v>0</v>
      </c>
      <c r="D38" s="20">
        <f>'[1]価格・加入者指数 '!D38</f>
        <v>0</v>
      </c>
      <c r="E38" s="20">
        <f>'[1]価格・加入者指数 '!E38</f>
        <v>0</v>
      </c>
      <c r="F38" s="20">
        <f>'[1]価格・加入者指数 '!F38</f>
        <v>0</v>
      </c>
      <c r="G38" s="20">
        <f>'[1]価格・加入者指数 '!G38</f>
        <v>0</v>
      </c>
      <c r="H38" s="20">
        <f>'[1]価格・加入者指数 '!H38</f>
        <v>0</v>
      </c>
    </row>
    <row r="39" spans="1:8" ht="12.75">
      <c r="A39" s="20" t="str">
        <f>'[1]価格・加入者指数 '!A39</f>
        <v>（４）　2000=0.10、　2010=0.99を仮定、中間をLogistic関数値で補間。</v>
      </c>
      <c r="B39" s="20">
        <f>'[1]価格・加入者指数 '!B39</f>
        <v>0</v>
      </c>
      <c r="C39" s="20">
        <f>'[1]価格・加入者指数 '!C39</f>
        <v>0</v>
      </c>
      <c r="D39" s="20">
        <f>'[1]価格・加入者指数 '!D39</f>
        <v>0</v>
      </c>
      <c r="E39" s="20">
        <f>'[1]価格・加入者指数 '!E39</f>
        <v>0</v>
      </c>
      <c r="F39" s="20">
        <f>'[1]価格・加入者指数 '!F39</f>
        <v>0</v>
      </c>
      <c r="G39" s="20">
        <f>'[1]価格・加入者指数 '!G39</f>
        <v>0</v>
      </c>
      <c r="H39" s="20">
        <f>'[1]価格・加入者指数 '!H39</f>
        <v>0</v>
      </c>
    </row>
    <row r="40" spans="1:8" ht="12.75">
      <c r="A40" s="20" t="str">
        <f>'[1]価格・加入者指数 '!A40</f>
        <v>（５）　0万台=100.0、　1,000万台を仮定、中間を Exponential 関数値で補間。</v>
      </c>
      <c r="B40" s="20">
        <f>'[1]価格・加入者指数 '!B40</f>
        <v>0</v>
      </c>
      <c r="C40" s="20">
        <f>'[1]価格・加入者指数 '!C40</f>
        <v>0</v>
      </c>
      <c r="D40" s="20">
        <f>'[1]価格・加入者指数 '!D40</f>
        <v>0</v>
      </c>
      <c r="E40" s="20">
        <f>'[1]価格・加入者指数 '!E40</f>
        <v>0</v>
      </c>
      <c r="F40" s="20">
        <f>'[1]価格・加入者指数 '!F40</f>
        <v>0</v>
      </c>
      <c r="G40" s="20">
        <f>'[1]価格・加入者指数 '!G40</f>
        <v>0</v>
      </c>
      <c r="H40" s="20">
        <f>'[1]価格・加入者指数 '!H40</f>
        <v>0</v>
      </c>
    </row>
    <row r="41" spans="1:8" ht="12.75">
      <c r="A41" s="20">
        <f>'[1]価格・加入者指数 '!A41</f>
        <v>0</v>
      </c>
      <c r="B41" s="20">
        <f>'[1]価格・加入者指数 '!B41</f>
        <v>0</v>
      </c>
      <c r="C41" s="20">
        <f>'[1]価格・加入者指数 '!C41</f>
        <v>0</v>
      </c>
      <c r="D41" s="20">
        <f>'[1]価格・加入者指数 '!D41</f>
        <v>0</v>
      </c>
      <c r="E41" s="20">
        <f>'[1]価格・加入者指数 '!E41</f>
        <v>0</v>
      </c>
      <c r="F41" s="20">
        <f>'[1]価格・加入者指数 '!F41</f>
        <v>0</v>
      </c>
      <c r="G41" s="20">
        <f>'[1]価格・加入者指数 '!G41</f>
        <v>0</v>
      </c>
      <c r="H41" s="20">
        <f>'[1]価格・加入者指数 '!H41</f>
        <v>0</v>
      </c>
    </row>
    <row r="42" spans="1:8" ht="12.75">
      <c r="A42" s="20">
        <f>'[1]価格・加入者指数 '!A42</f>
        <v>0</v>
      </c>
      <c r="B42" s="20">
        <f>'[1]価格・加入者指数 '!B42</f>
        <v>0</v>
      </c>
      <c r="C42" s="20">
        <f>'[1]価格・加入者指数 '!C42</f>
        <v>0</v>
      </c>
      <c r="D42" s="20">
        <f>'[1]価格・加入者指数 '!D42</f>
        <v>0</v>
      </c>
      <c r="E42" s="20">
        <f>'[1]価格・加入者指数 '!E42</f>
        <v>0</v>
      </c>
      <c r="F42" s="20">
        <f>'[1]価格・加入者指数 '!F42</f>
        <v>0</v>
      </c>
      <c r="G42" s="20">
        <f>'[1]価格・加入者指数 '!G42</f>
        <v>0</v>
      </c>
      <c r="H42" s="20">
        <f>'[1]価格・加入者指数 '!H42</f>
        <v>0</v>
      </c>
    </row>
    <row r="43" spans="1:8" ht="12.75">
      <c r="A43" s="20">
        <f>'[1]価格・加入者指数 '!A43</f>
        <v>0</v>
      </c>
      <c r="B43" s="20">
        <f>'[1]価格・加入者指数 '!B43</f>
        <v>0</v>
      </c>
      <c r="C43" s="20">
        <f>'[1]価格・加入者指数 '!C43</f>
        <v>0</v>
      </c>
      <c r="D43" s="20">
        <f>'[1]価格・加入者指数 '!D43</f>
        <v>0</v>
      </c>
      <c r="E43" s="20">
        <f>'[1]価格・加入者指数 '!E43</f>
        <v>0</v>
      </c>
      <c r="F43" s="20">
        <f>'[1]価格・加入者指数 '!F43</f>
        <v>0</v>
      </c>
      <c r="G43" s="20">
        <f>'[1]価格・加入者指数 '!G43</f>
        <v>0</v>
      </c>
      <c r="H43" s="20">
        <f>'[1]価格・加入者指数 '!H43</f>
        <v>0</v>
      </c>
    </row>
    <row r="44" spans="1:8" ht="12.75">
      <c r="A44" s="20">
        <f>'[1]価格・加入者指数 '!A44</f>
        <v>0</v>
      </c>
      <c r="B44" s="20">
        <f>'[1]価格・加入者指数 '!B44</f>
        <v>0</v>
      </c>
      <c r="C44" s="20">
        <f>'[1]価格・加入者指数 '!C44</f>
        <v>0</v>
      </c>
      <c r="D44" s="20">
        <f>'[1]価格・加入者指数 '!D44</f>
        <v>0</v>
      </c>
      <c r="E44" s="20">
        <f>'[1]価格・加入者指数 '!E44</f>
        <v>0</v>
      </c>
      <c r="F44" s="20">
        <f>'[1]価格・加入者指数 '!F44</f>
        <v>0</v>
      </c>
      <c r="G44" s="20">
        <f>'[1]価格・加入者指数 '!G44</f>
        <v>0</v>
      </c>
      <c r="H44" s="20">
        <f>'[1]価格・加入者指数 '!H44</f>
        <v>0</v>
      </c>
    </row>
    <row r="45" spans="1:8" ht="12.75">
      <c r="A45" s="20">
        <f>'[1]価格・加入者指数 '!A45</f>
        <v>0</v>
      </c>
      <c r="B45" s="20">
        <f>'[1]価格・加入者指数 '!B45</f>
        <v>0</v>
      </c>
      <c r="C45" s="20">
        <f>'[1]価格・加入者指数 '!C45</f>
        <v>0</v>
      </c>
      <c r="D45" s="20">
        <f>'[1]価格・加入者指数 '!D45</f>
        <v>0</v>
      </c>
      <c r="E45" s="20">
        <f>'[1]価格・加入者指数 '!E45</f>
        <v>0</v>
      </c>
      <c r="F45" s="20">
        <f>'[1]価格・加入者指数 '!F45</f>
        <v>0</v>
      </c>
      <c r="G45" s="20">
        <f>'[1]価格・加入者指数 '!G45</f>
        <v>0</v>
      </c>
      <c r="H45" s="20">
        <f>'[1]価格・加入者指数 '!H45</f>
        <v>0</v>
      </c>
    </row>
  </sheetData>
  <printOptions/>
  <pageMargins left="0.66" right="0" top="0.7874015748031497" bottom="0" header="0" footer="0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50" zoomScaleNormal="50" workbookViewId="0" topLeftCell="A1">
      <selection activeCell="D12" sqref="D12"/>
    </sheetView>
  </sheetViews>
  <sheetFormatPr defaultColWidth="8.625" defaultRowHeight="13.5"/>
  <cols>
    <col min="1" max="1" width="4.125" style="260" bestFit="1" customWidth="1"/>
    <col min="2" max="2" width="22.375" style="224" bestFit="1" customWidth="1"/>
    <col min="3" max="15" width="13.75390625" style="224" customWidth="1"/>
    <col min="16" max="16" width="2.50390625" style="224" customWidth="1"/>
    <col min="17" max="17" width="16.875" style="224" customWidth="1"/>
    <col min="18" max="18" width="17.50390625" style="224" customWidth="1"/>
    <col min="19" max="19" width="13.875" style="224" customWidth="1"/>
    <col min="20" max="16384" width="8.875" style="224" customWidth="1"/>
  </cols>
  <sheetData>
    <row r="1" spans="2:18" ht="12.75">
      <c r="B1" s="311" t="s">
        <v>332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Q1" s="310" t="s">
        <v>333</v>
      </c>
      <c r="R1" s="311"/>
    </row>
    <row r="2" spans="2:15" ht="15" customHeight="1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ht="13.5" thickBot="1"/>
    <row r="4" spans="1:18" ht="13.5" thickTop="1">
      <c r="A4" s="318" t="s">
        <v>334</v>
      </c>
      <c r="B4" s="249" t="s">
        <v>7</v>
      </c>
      <c r="C4" s="338" t="s">
        <v>335</v>
      </c>
      <c r="D4" s="339"/>
      <c r="E4" s="338" t="s">
        <v>336</v>
      </c>
      <c r="F4" s="339"/>
      <c r="G4" s="339"/>
      <c r="H4" s="340"/>
      <c r="I4" s="340"/>
      <c r="J4" s="340"/>
      <c r="K4" s="340"/>
      <c r="L4" s="340"/>
      <c r="M4" s="340"/>
      <c r="N4" s="340"/>
      <c r="O4" s="341"/>
      <c r="P4" s="250"/>
      <c r="Q4" s="312" t="s">
        <v>337</v>
      </c>
      <c r="R4" s="315" t="s">
        <v>338</v>
      </c>
    </row>
    <row r="5" spans="1:18" ht="19.5" customHeight="1">
      <c r="A5" s="319"/>
      <c r="B5" s="251"/>
      <c r="C5" s="321"/>
      <c r="D5" s="322"/>
      <c r="E5" s="323" t="s">
        <v>339</v>
      </c>
      <c r="F5" s="324"/>
      <c r="G5" s="324"/>
      <c r="H5" s="323" t="s">
        <v>78</v>
      </c>
      <c r="I5" s="324"/>
      <c r="J5" s="324"/>
      <c r="K5" s="252" t="s">
        <v>340</v>
      </c>
      <c r="L5" s="323" t="s">
        <v>55</v>
      </c>
      <c r="M5" s="324"/>
      <c r="N5" s="324"/>
      <c r="O5" s="325"/>
      <c r="P5" s="250"/>
      <c r="Q5" s="313"/>
      <c r="R5" s="316"/>
    </row>
    <row r="6" spans="1:18" ht="19.5" customHeight="1">
      <c r="A6" s="319"/>
      <c r="B6" s="251" t="s">
        <v>341</v>
      </c>
      <c r="C6" s="252" t="s">
        <v>342</v>
      </c>
      <c r="D6" s="252" t="s">
        <v>313</v>
      </c>
      <c r="E6" s="252" t="s">
        <v>343</v>
      </c>
      <c r="F6" s="252" t="s">
        <v>344</v>
      </c>
      <c r="G6" s="252" t="s">
        <v>75</v>
      </c>
      <c r="H6" s="252" t="s">
        <v>76</v>
      </c>
      <c r="I6" s="252" t="s">
        <v>344</v>
      </c>
      <c r="J6" s="253" t="s">
        <v>75</v>
      </c>
      <c r="K6" s="253" t="s">
        <v>75</v>
      </c>
      <c r="L6" s="252" t="s">
        <v>345</v>
      </c>
      <c r="M6" s="252" t="s">
        <v>66</v>
      </c>
      <c r="N6" s="252" t="s">
        <v>67</v>
      </c>
      <c r="O6" s="254" t="s">
        <v>346</v>
      </c>
      <c r="P6" s="250"/>
      <c r="Q6" s="314"/>
      <c r="R6" s="317"/>
    </row>
    <row r="7" spans="1:18" ht="19.5" customHeight="1" thickBot="1">
      <c r="A7" s="320"/>
      <c r="B7" s="255" t="s">
        <v>347</v>
      </c>
      <c r="C7" s="256" t="s">
        <v>314</v>
      </c>
      <c r="D7" s="256" t="s">
        <v>314</v>
      </c>
      <c r="E7" s="256" t="s">
        <v>314</v>
      </c>
      <c r="F7" s="256" t="s">
        <v>314</v>
      </c>
      <c r="G7" s="256" t="s">
        <v>314</v>
      </c>
      <c r="H7" s="256" t="s">
        <v>314</v>
      </c>
      <c r="I7" s="256" t="s">
        <v>314</v>
      </c>
      <c r="J7" s="256" t="s">
        <v>314</v>
      </c>
      <c r="K7" s="256" t="s">
        <v>314</v>
      </c>
      <c r="L7" s="256" t="s">
        <v>314</v>
      </c>
      <c r="M7" s="256" t="s">
        <v>314</v>
      </c>
      <c r="N7" s="256" t="s">
        <v>314</v>
      </c>
      <c r="O7" s="257" t="s">
        <v>314</v>
      </c>
      <c r="P7" s="250"/>
      <c r="Q7" s="258" t="s">
        <v>314</v>
      </c>
      <c r="R7" s="259" t="s">
        <v>314</v>
      </c>
    </row>
    <row r="8" spans="1:18" ht="19.5" customHeight="1" thickTop="1">
      <c r="A8" s="261">
        <v>1</v>
      </c>
      <c r="B8" s="226" t="s">
        <v>348</v>
      </c>
      <c r="C8" s="227" t="e">
        <f>SUM(#REF!:#REF!)</f>
        <v>#REF!</v>
      </c>
      <c r="D8" s="227" t="e">
        <f>SUM(#REF!:#REF!)</f>
        <v>#REF!</v>
      </c>
      <c r="E8" s="227" t="e">
        <f>SUM(#REF!:#REF!)</f>
        <v>#REF!</v>
      </c>
      <c r="F8" s="227" t="e">
        <f>SUM(#REF!:#REF!)</f>
        <v>#REF!</v>
      </c>
      <c r="G8" s="227" t="e">
        <f>SUM(#REF!:#REF!)</f>
        <v>#REF!</v>
      </c>
      <c r="H8" s="227" t="e">
        <f>SUM(#REF!:#REF!)</f>
        <v>#REF!</v>
      </c>
      <c r="I8" s="227" t="e">
        <f>SUM(#REF!:#REF!)</f>
        <v>#REF!</v>
      </c>
      <c r="J8" s="227" t="e">
        <f>SUM(#REF!:#REF!)</f>
        <v>#REF!</v>
      </c>
      <c r="K8" s="227" t="e">
        <f>SUM(#REF!:#REF!)</f>
        <v>#REF!</v>
      </c>
      <c r="L8" s="227" t="e">
        <f>SUM(#REF!:#REF!)</f>
        <v>#REF!</v>
      </c>
      <c r="M8" s="227" t="e">
        <f>SUM(#REF!:#REF!)</f>
        <v>#REF!</v>
      </c>
      <c r="N8" s="227" t="e">
        <f>SUM(#REF!:#REF!)</f>
        <v>#REF!</v>
      </c>
      <c r="O8" s="228" t="e">
        <f>SUM(#REF!:#REF!)</f>
        <v>#REF!</v>
      </c>
      <c r="Q8" s="245" t="e">
        <f>(D8+E8)*$E$30+(F8*$E$33)</f>
        <v>#REF!</v>
      </c>
      <c r="R8" s="246" t="e">
        <f>(D8+E8)*$F$30+(F8*$F$33)</f>
        <v>#REF!</v>
      </c>
    </row>
    <row r="9" spans="1:18" ht="19.5" customHeight="1">
      <c r="A9" s="262">
        <v>2</v>
      </c>
      <c r="B9" s="229" t="s">
        <v>316</v>
      </c>
      <c r="C9" s="230" t="e">
        <f>SUM(#REF!:#REF!)</f>
        <v>#REF!</v>
      </c>
      <c r="D9" s="230" t="e">
        <f>SUM(#REF!:#REF!)</f>
        <v>#REF!</v>
      </c>
      <c r="E9" s="230" t="e">
        <f>SUM(#REF!:#REF!)</f>
        <v>#REF!</v>
      </c>
      <c r="F9" s="230" t="e">
        <f>SUM(#REF!:#REF!)</f>
        <v>#REF!</v>
      </c>
      <c r="G9" s="230" t="e">
        <f>SUM(#REF!:#REF!)</f>
        <v>#REF!</v>
      </c>
      <c r="H9" s="230" t="e">
        <f>SUM(#REF!:#REF!)</f>
        <v>#REF!</v>
      </c>
      <c r="I9" s="230" t="e">
        <f>SUM(#REF!:#REF!)</f>
        <v>#REF!</v>
      </c>
      <c r="J9" s="230" t="e">
        <f>SUM(#REF!:#REF!)</f>
        <v>#REF!</v>
      </c>
      <c r="K9" s="230" t="e">
        <f>SUM(#REF!:#REF!)</f>
        <v>#REF!</v>
      </c>
      <c r="L9" s="230" t="e">
        <f>SUM(#REF!:#REF!)</f>
        <v>#REF!</v>
      </c>
      <c r="M9" s="230" t="e">
        <f>SUM(#REF!:#REF!)</f>
        <v>#REF!</v>
      </c>
      <c r="N9" s="230" t="e">
        <f>SUM(#REF!:#REF!)</f>
        <v>#REF!</v>
      </c>
      <c r="O9" s="231" t="e">
        <f>SUM(#REF!:#REF!)</f>
        <v>#REF!</v>
      </c>
      <c r="Q9" s="245" t="e">
        <f>(D9+E9)*$E$30+(F9*$E$33)</f>
        <v>#REF!</v>
      </c>
      <c r="R9" s="246" t="e">
        <f>(D9+E9)*$F$30+(F9*$F$33)</f>
        <v>#REF!</v>
      </c>
    </row>
    <row r="10" spans="1:18" ht="19.5" customHeight="1">
      <c r="A10" s="262">
        <v>3</v>
      </c>
      <c r="B10" s="229" t="s">
        <v>317</v>
      </c>
      <c r="C10" s="232" t="e">
        <f>SUM(#REF!:#REF!)</f>
        <v>#REF!</v>
      </c>
      <c r="D10" s="232" t="e">
        <f>SUM(#REF!:#REF!)</f>
        <v>#REF!</v>
      </c>
      <c r="E10" s="232" t="e">
        <f>SUM(#REF!:#REF!)</f>
        <v>#REF!</v>
      </c>
      <c r="F10" s="232" t="e">
        <f>SUM(#REF!:#REF!)</f>
        <v>#REF!</v>
      </c>
      <c r="G10" s="232" t="e">
        <f>SUM(#REF!:#REF!)</f>
        <v>#REF!</v>
      </c>
      <c r="H10" s="232" t="e">
        <f>SUM(#REF!:#REF!)</f>
        <v>#REF!</v>
      </c>
      <c r="I10" s="232" t="e">
        <f>SUM(#REF!:#REF!)</f>
        <v>#REF!</v>
      </c>
      <c r="J10" s="232" t="e">
        <f>SUM(#REF!:#REF!)</f>
        <v>#REF!</v>
      </c>
      <c r="K10" s="232" t="e">
        <f>SUM(#REF!:#REF!)</f>
        <v>#REF!</v>
      </c>
      <c r="L10" s="232" t="e">
        <f>SUM(#REF!:#REF!)</f>
        <v>#REF!</v>
      </c>
      <c r="M10" s="232" t="e">
        <f>SUM(#REF!:#REF!)</f>
        <v>#REF!</v>
      </c>
      <c r="N10" s="232" t="e">
        <f>SUM(#REF!:#REF!)</f>
        <v>#REF!</v>
      </c>
      <c r="O10" s="233" t="e">
        <f>SUM(#REF!:#REF!)</f>
        <v>#REF!</v>
      </c>
      <c r="Q10" s="245" t="e">
        <f>(D10+E10)*$E$30+(F10*$E$33)</f>
        <v>#REF!</v>
      </c>
      <c r="R10" s="246" t="e">
        <f>(D10+E10)*$F$30+(F10*$F$33)</f>
        <v>#REF!</v>
      </c>
    </row>
    <row r="11" spans="1:18" ht="19.5" customHeight="1">
      <c r="A11" s="262">
        <v>4</v>
      </c>
      <c r="B11" s="229" t="s">
        <v>318</v>
      </c>
      <c r="C11" s="232" t="e">
        <f>SUM(#REF!:#REF!)</f>
        <v>#REF!</v>
      </c>
      <c r="D11" s="232" t="e">
        <f>SUM(#REF!:#REF!)</f>
        <v>#REF!</v>
      </c>
      <c r="E11" s="232" t="e">
        <f>SUM(#REF!:#REF!)</f>
        <v>#REF!</v>
      </c>
      <c r="F11" s="232" t="e">
        <f>SUM(#REF!:#REF!)</f>
        <v>#REF!</v>
      </c>
      <c r="G11" s="232" t="e">
        <f>SUM(#REF!:#REF!)</f>
        <v>#REF!</v>
      </c>
      <c r="H11" s="232" t="e">
        <f>SUM(#REF!:#REF!)</f>
        <v>#REF!</v>
      </c>
      <c r="I11" s="232" t="e">
        <f>SUM(#REF!:#REF!)</f>
        <v>#REF!</v>
      </c>
      <c r="J11" s="232" t="e">
        <f>SUM(#REF!:#REF!)</f>
        <v>#REF!</v>
      </c>
      <c r="K11" s="232" t="e">
        <f>SUM(#REF!:#REF!)</f>
        <v>#REF!</v>
      </c>
      <c r="L11" s="232" t="e">
        <f>SUM(#REF!:#REF!)</f>
        <v>#REF!</v>
      </c>
      <c r="M11" s="232" t="e">
        <f>SUM(#REF!:#REF!)</f>
        <v>#REF!</v>
      </c>
      <c r="N11" s="232" t="e">
        <f>SUM(#REF!:#REF!)</f>
        <v>#REF!</v>
      </c>
      <c r="O11" s="233" t="e">
        <f>SUM(#REF!:#REF!)</f>
        <v>#REF!</v>
      </c>
      <c r="Q11" s="245" t="e">
        <f>(D11+E11)*$E$30+(F11*$E$33)</f>
        <v>#REF!</v>
      </c>
      <c r="R11" s="246" t="e">
        <f>(D11+E11)*$F$30+(F11*$F$33)</f>
        <v>#REF!</v>
      </c>
    </row>
    <row r="12" spans="1:18" ht="19.5" customHeight="1">
      <c r="A12" s="262">
        <v>5</v>
      </c>
      <c r="B12" s="229" t="s">
        <v>319</v>
      </c>
      <c r="C12" s="232" t="e">
        <f>SUM(#REF!:#REF!)</f>
        <v>#REF!</v>
      </c>
      <c r="D12" s="232" t="e">
        <f>SUM(#REF!:#REF!)</f>
        <v>#REF!</v>
      </c>
      <c r="E12" s="232" t="e">
        <f>SUM(#REF!:#REF!)</f>
        <v>#REF!</v>
      </c>
      <c r="F12" s="232" t="e">
        <f>SUM(#REF!:#REF!)</f>
        <v>#REF!</v>
      </c>
      <c r="G12" s="232" t="e">
        <f>SUM(#REF!:#REF!)</f>
        <v>#REF!</v>
      </c>
      <c r="H12" s="232" t="e">
        <f>SUM(#REF!:#REF!)</f>
        <v>#REF!</v>
      </c>
      <c r="I12" s="232" t="e">
        <f>SUM(#REF!:#REF!)</f>
        <v>#REF!</v>
      </c>
      <c r="J12" s="232" t="e">
        <f>SUM(#REF!:#REF!)</f>
        <v>#REF!</v>
      </c>
      <c r="K12" s="232" t="e">
        <f>SUM(#REF!:#REF!)</f>
        <v>#REF!</v>
      </c>
      <c r="L12" s="232" t="e">
        <f>SUM(#REF!:#REF!)</f>
        <v>#REF!</v>
      </c>
      <c r="M12" s="232" t="e">
        <f>SUM(#REF!:#REF!)</f>
        <v>#REF!</v>
      </c>
      <c r="N12" s="232" t="e">
        <f>SUM(#REF!:#REF!)</f>
        <v>#REF!</v>
      </c>
      <c r="O12" s="233" t="e">
        <f>SUM(#REF!:#REF!)</f>
        <v>#REF!</v>
      </c>
      <c r="Q12" s="245" t="e">
        <f>(D12+E12)*$E$30+(F12*$E$33)</f>
        <v>#REF!</v>
      </c>
      <c r="R12" s="246" t="e">
        <f>(D12+E12)*$F$30+(F12*$F$33)</f>
        <v>#REF!</v>
      </c>
    </row>
    <row r="13" spans="1:18" ht="19.5" customHeight="1">
      <c r="A13" s="262">
        <v>6</v>
      </c>
      <c r="B13" s="229" t="s">
        <v>320</v>
      </c>
      <c r="C13" s="232" t="e">
        <f>SUM(#REF!:#REF!)</f>
        <v>#REF!</v>
      </c>
      <c r="D13" s="232" t="e">
        <f>SUM(#REF!:#REF!)</f>
        <v>#REF!</v>
      </c>
      <c r="E13" s="232" t="e">
        <f>SUM(#REF!:#REF!)</f>
        <v>#REF!</v>
      </c>
      <c r="F13" s="232" t="e">
        <f>SUM(#REF!:#REF!)</f>
        <v>#REF!</v>
      </c>
      <c r="G13" s="232" t="e">
        <f>SUM(#REF!:#REF!)</f>
        <v>#REF!</v>
      </c>
      <c r="H13" s="232" t="e">
        <f>SUM(#REF!:#REF!)</f>
        <v>#REF!</v>
      </c>
      <c r="I13" s="232" t="e">
        <f>SUM(#REF!:#REF!)</f>
        <v>#REF!</v>
      </c>
      <c r="J13" s="232" t="e">
        <f>SUM(#REF!:#REF!)</f>
        <v>#REF!</v>
      </c>
      <c r="K13" s="232" t="e">
        <f>SUM(#REF!:#REF!)</f>
        <v>#REF!</v>
      </c>
      <c r="L13" s="232" t="e">
        <f>SUM(#REF!:#REF!)</f>
        <v>#REF!</v>
      </c>
      <c r="M13" s="232" t="e">
        <f>SUM(#REF!:#REF!)</f>
        <v>#REF!</v>
      </c>
      <c r="N13" s="232" t="e">
        <f>SUM(#REF!:#REF!)</f>
        <v>#REF!</v>
      </c>
      <c r="O13" s="233" t="e">
        <f>SUM(#REF!:#REF!)</f>
        <v>#REF!</v>
      </c>
      <c r="Q13" s="245" t="e">
        <f>(D13+E13)*$E$31+(F13*$E$35)</f>
        <v>#REF!</v>
      </c>
      <c r="R13" s="246" t="e">
        <f>(D13+E13)*$F$31+(F13*$F$35)</f>
        <v>#REF!</v>
      </c>
    </row>
    <row r="14" spans="1:18" ht="19.5" customHeight="1">
      <c r="A14" s="262">
        <v>7</v>
      </c>
      <c r="B14" s="229" t="s">
        <v>321</v>
      </c>
      <c r="C14" s="232" t="e">
        <f>SUM(#REF!:#REF!)</f>
        <v>#REF!</v>
      </c>
      <c r="D14" s="232" t="e">
        <f>SUM(#REF!:#REF!)</f>
        <v>#REF!</v>
      </c>
      <c r="E14" s="232" t="e">
        <f>SUM(#REF!:#REF!)</f>
        <v>#REF!</v>
      </c>
      <c r="F14" s="232" t="e">
        <f>SUM(#REF!:#REF!)</f>
        <v>#REF!</v>
      </c>
      <c r="G14" s="232" t="e">
        <f>SUM(#REF!:#REF!)</f>
        <v>#REF!</v>
      </c>
      <c r="H14" s="232" t="e">
        <f>SUM(#REF!:#REF!)</f>
        <v>#REF!</v>
      </c>
      <c r="I14" s="232" t="e">
        <f>SUM(#REF!:#REF!)</f>
        <v>#REF!</v>
      </c>
      <c r="J14" s="232" t="e">
        <f>SUM(#REF!:#REF!)</f>
        <v>#REF!</v>
      </c>
      <c r="K14" s="232" t="e">
        <f>SUM(#REF!:#REF!)</f>
        <v>#REF!</v>
      </c>
      <c r="L14" s="232" t="e">
        <f>SUM(#REF!:#REF!)</f>
        <v>#REF!</v>
      </c>
      <c r="M14" s="232" t="e">
        <f>SUM(#REF!:#REF!)</f>
        <v>#REF!</v>
      </c>
      <c r="N14" s="232" t="e">
        <f>SUM(#REF!:#REF!)</f>
        <v>#REF!</v>
      </c>
      <c r="O14" s="233" t="e">
        <f>SUM(#REF!:#REF!)</f>
        <v>#REF!</v>
      </c>
      <c r="Q14" s="245" t="e">
        <f>(D14+E14)*$E$31+(F14*$E$35)</f>
        <v>#REF!</v>
      </c>
      <c r="R14" s="246" t="e">
        <f>(D14+E14)*$F$31+(F14*$F$35)</f>
        <v>#REF!</v>
      </c>
    </row>
    <row r="15" spans="1:18" ht="19.5" customHeight="1">
      <c r="A15" s="262">
        <v>8</v>
      </c>
      <c r="B15" s="229" t="s">
        <v>322</v>
      </c>
      <c r="C15" s="232" t="e">
        <f>SUM(#REF!:#REF!)</f>
        <v>#REF!</v>
      </c>
      <c r="D15" s="232" t="e">
        <f>SUM(#REF!:#REF!)</f>
        <v>#REF!</v>
      </c>
      <c r="E15" s="232" t="e">
        <f>SUM(#REF!:#REF!)</f>
        <v>#REF!</v>
      </c>
      <c r="F15" s="232" t="e">
        <f>SUM(#REF!:#REF!)</f>
        <v>#REF!</v>
      </c>
      <c r="G15" s="232" t="e">
        <f>SUM(#REF!:#REF!)</f>
        <v>#REF!</v>
      </c>
      <c r="H15" s="232" t="e">
        <f>SUM(#REF!:#REF!)</f>
        <v>#REF!</v>
      </c>
      <c r="I15" s="232" t="e">
        <f>SUM(#REF!:#REF!)</f>
        <v>#REF!</v>
      </c>
      <c r="J15" s="232" t="e">
        <f>SUM(#REF!:#REF!)</f>
        <v>#REF!</v>
      </c>
      <c r="K15" s="232" t="e">
        <f>SUM(#REF!:#REF!)</f>
        <v>#REF!</v>
      </c>
      <c r="L15" s="232" t="e">
        <f>SUM(#REF!:#REF!)</f>
        <v>#REF!</v>
      </c>
      <c r="M15" s="232" t="e">
        <f>SUM(#REF!:#REF!)</f>
        <v>#REF!</v>
      </c>
      <c r="N15" s="232" t="e">
        <f>SUM(#REF!:#REF!)</f>
        <v>#REF!</v>
      </c>
      <c r="O15" s="233" t="e">
        <f>SUM(#REF!:#REF!)</f>
        <v>#REF!</v>
      </c>
      <c r="Q15" s="245" t="e">
        <f>(D15+E15)*$E$31+(F15*$E$35)</f>
        <v>#REF!</v>
      </c>
      <c r="R15" s="246" t="e">
        <f>(D15+E15)*$F$31+(F15*$F$35)</f>
        <v>#REF!</v>
      </c>
    </row>
    <row r="16" spans="1:18" ht="19.5" customHeight="1">
      <c r="A16" s="262">
        <f>11</f>
        <v>11</v>
      </c>
      <c r="B16" s="229" t="s">
        <v>315</v>
      </c>
      <c r="C16" s="232">
        <f>SUM('予測１１．現行（ISDN）'!H19:'予測１１．現行（ISDN）'!H19)</f>
        <v>375774.7562121972</v>
      </c>
      <c r="D16" s="232">
        <f>SUM('予測１１．現行（ISDN）'!L19:'予測１１．現行（ISDN）'!L19)</f>
        <v>72799.45005971668</v>
      </c>
      <c r="E16" s="232">
        <f>SUM('予測１１．現行（ISDN）'!S19:'予測１１．現行（ISDN）'!S19)</f>
        <v>36400.18374027968</v>
      </c>
      <c r="F16" s="232">
        <f>SUM('予測１１．現行（ISDN）'!T19:'予測１１．現行（ISDN）'!T19)</f>
        <v>72865.32639983937</v>
      </c>
      <c r="G16" s="232">
        <f>SUM('予測１１．現行（ISDN）'!U19:'予測１１．現行（ISDN）'!U19)</f>
        <v>109265.51014011905</v>
      </c>
      <c r="H16" s="232">
        <f>SUM('予測１１．現行（ISDN）'!W19:'予測１１．現行（ISDN）'!W19)</f>
        <v>22639.269964665604</v>
      </c>
      <c r="I16" s="232">
        <f>SUM('予測１１．現行（ISDN）'!Y19:'予測１１．現行（ISDN）'!Y19)</f>
        <v>30584.633811676897</v>
      </c>
      <c r="J16" s="232">
        <f>SUM('予測１１．現行（ISDN）'!AB19:'予測１１．現行（ISDN）'!AB19)</f>
        <v>53223.9037763425</v>
      </c>
      <c r="K16" s="232">
        <f>SUM('予測１１．現行（ISDN）'!AE19:'予測１１．現行（ISDN）'!AE19)</f>
        <v>1148834.2209041603</v>
      </c>
      <c r="L16" s="232">
        <f>SUM('予測１１．現行（ISDN）'!AF19:'予測１１．現行（ISDN）'!AF19)</f>
        <v>375774.7562121972</v>
      </c>
      <c r="M16" s="232">
        <f>SUM('予測１１．現行（ISDN）'!AG19:'予測１１．現行（ISDN）'!AG19)</f>
        <v>1202058.1246805028</v>
      </c>
      <c r="N16" s="232">
        <f>SUM('予測１１．現行（ISDN）'!AH19:'予測１１．現行（ISDN）'!AH19)</f>
        <v>-826283.3684683056</v>
      </c>
      <c r="O16" s="233">
        <f>SUM('予測１１．現行（ISDN）'!AI19:'予測１１．現行（ISDN）'!AI19)</f>
        <v>-1814634.187512306</v>
      </c>
      <c r="Q16" s="245">
        <f>(D16+E16)*$E$30+(F16*$E$33)</f>
        <v>184584.09756971017</v>
      </c>
      <c r="R16" s="246">
        <f>(D16+E16)*$F$30+(F16*$F$33)</f>
        <v>88094.45806932964</v>
      </c>
    </row>
    <row r="17" spans="1:18" ht="19.5" customHeight="1">
      <c r="A17" s="262">
        <f>12</f>
        <v>12</v>
      </c>
      <c r="B17" s="229" t="s">
        <v>316</v>
      </c>
      <c r="C17" s="232">
        <f>SUM('予測１２．IP-ISDN'!H19:'予測１２．IP-ISDN'!H19)</f>
        <v>416483.6881351852</v>
      </c>
      <c r="D17" s="232">
        <f>SUM('予測１２．IP-ISDN'!L19:'予測１２．IP-ISDN'!L19)</f>
        <v>138318.95511346168</v>
      </c>
      <c r="E17" s="232">
        <f>SUM('予測１２．IP-ISDN'!S19:'予測１２．IP-ISDN'!S19)</f>
        <v>138318.95511346168</v>
      </c>
      <c r="F17" s="232">
        <f>SUM('予測１２．IP-ISDN'!T19:'予測１２．IP-ISDN'!T19)</f>
        <v>69159.47755673084</v>
      </c>
      <c r="G17" s="232">
        <f>SUM('予測１２．IP-ISDN'!U19:'予測１２．IP-ISDN'!U19)</f>
        <v>207478.4326701925</v>
      </c>
      <c r="H17" s="232">
        <f>SUM('予測１２．IP-ISDN'!W19:'予測１２．IP-ISDN'!W19)</f>
        <v>84986.76143124793</v>
      </c>
      <c r="I17" s="232">
        <f>SUM('予測１２．IP-ISDN'!Y19:'予測１２．IP-ISDN'!Y19)</f>
        <v>27379.171140705108</v>
      </c>
      <c r="J17" s="232">
        <f>SUM('予測１２．IP-ISDN'!AB19:'予測１２．IP-ISDN'!AB19)</f>
        <v>112365.93257195303</v>
      </c>
      <c r="K17" s="232">
        <f>SUM('予測１２．IP-ISDN'!AE19:'予測１２．IP-ISDN'!AE19)</f>
        <v>1091392.5098589521</v>
      </c>
      <c r="L17" s="232">
        <f>SUM('予測１２．IP-ISDN'!AF19:'予測１２．IP-ISDN'!AF19)</f>
        <v>416483.6881351852</v>
      </c>
      <c r="M17" s="232">
        <f>SUM('予測１２．IP-ISDN'!AG19:'予測１２．IP-ISDN'!AG19)</f>
        <v>1203758.442430905</v>
      </c>
      <c r="N17" s="232">
        <f>SUM('予測１２．IP-ISDN'!AH19:'予測１２．IP-ISDN'!AH19)</f>
        <v>-787274.7542957198</v>
      </c>
      <c r="O17" s="233">
        <f>SUM('予測１２．IP-ISDN'!AI19:'予測１２．IP-ISDN'!AI19)</f>
        <v>-1732136.7582490887</v>
      </c>
      <c r="Q17" s="245">
        <f>(D17+E17)*$E$30+(F17*$E$33)</f>
        <v>334623.1330062308</v>
      </c>
      <c r="R17" s="246">
        <f>(D17+E17)*$F$30+(F17*$F$33)</f>
        <v>169018.99644271014</v>
      </c>
    </row>
    <row r="18" spans="1:18" ht="19.5" customHeight="1">
      <c r="A18" s="262">
        <f>13</f>
        <v>13</v>
      </c>
      <c r="B18" s="229" t="s">
        <v>317</v>
      </c>
      <c r="C18" s="232">
        <f>SUM('予測１３．DSL'!H19:'予測１３．DSL'!H19)</f>
        <v>400826.40662634367</v>
      </c>
      <c r="D18" s="232">
        <f>SUM('予測１３．DSL'!L19:'予測１３．DSL'!L19)</f>
        <v>174718.68014331997</v>
      </c>
      <c r="E18" s="232">
        <f>SUM('予測１３．DSL'!S19:'予測１３．DSL'!S19)</f>
        <v>116479.12009990247</v>
      </c>
      <c r="F18" s="232">
        <f>SUM('予測１３．DSL'!T19:'予測１３．DSL'!T19)</f>
        <v>58239.56004777351</v>
      </c>
      <c r="G18" s="232">
        <f>SUM('予測１３．DSL'!U19:'予測１３．DSL'!U19)</f>
        <v>174718.68014767597</v>
      </c>
      <c r="H18" s="232">
        <f>SUM('予測１３．DSL'!W19:'予測１３．DSL'!W19)</f>
        <v>71706.09342675004</v>
      </c>
      <c r="I18" s="232">
        <f>SUM('予測１３．DSL'!Y19:'予測１３．DSL'!Y19)</f>
        <v>23938.882632062992</v>
      </c>
      <c r="J18" s="232">
        <f>SUM('予測１３．DSL'!AB19:'予測１３．DSL'!AB19)</f>
        <v>95644.97605881303</v>
      </c>
      <c r="K18" s="232">
        <f>SUM('予測１３．DSL'!AE19:'予測１３．DSL'!AE19)</f>
        <v>919067.3767233281</v>
      </c>
      <c r="L18" s="232">
        <f>SUM('予測１３．DSL'!AF19:'予測１３．DSL'!AF19)</f>
        <v>400826.40662634367</v>
      </c>
      <c r="M18" s="232">
        <f>SUM('予測１３．DSL'!AG19:'予測１３．DSL'!AG19)</f>
        <v>1014712.3527821412</v>
      </c>
      <c r="N18" s="232">
        <f>SUM('予測１３．DSL'!AH19:'予測１３．DSL'!AH19)</f>
        <v>-613885.9461557975</v>
      </c>
      <c r="O18" s="233">
        <f>SUM('予測１３．DSL'!AI19:'予測１３．DSL'!AI19)</f>
        <v>-1355340.5941496775</v>
      </c>
      <c r="Q18" s="245">
        <f>(D18+E18)*$E$30+(F18*$E$33)</f>
        <v>335460.57268109935</v>
      </c>
      <c r="R18" s="246">
        <f>(D18+E18)*$F$30+(F18*$F$33)</f>
        <v>171084.23644107312</v>
      </c>
    </row>
    <row r="19" spans="1:18" ht="19.5" customHeight="1">
      <c r="A19" s="262">
        <f>14</f>
        <v>14</v>
      </c>
      <c r="B19" s="229" t="s">
        <v>318</v>
      </c>
      <c r="C19" s="232">
        <f>SUM('予測１４．ケーブルTV'!H19:'予測１４．ケーブルTV'!H19)</f>
        <v>375774.7562121972</v>
      </c>
      <c r="D19" s="232">
        <f>SUM('予測１４．ケーブルTV'!L19:'予測１４．ケーブルTV'!L19)</f>
        <v>218398.35017915</v>
      </c>
      <c r="E19" s="232">
        <f>SUM('予測１４．ケーブルTV'!S19:'予測１４．ケーブルTV'!S19)</f>
        <v>54599.625392782094</v>
      </c>
      <c r="F19" s="232">
        <f>SUM('予測１４．ケーブルTV'!T19:'予測１４．ケーブルTV'!T19)</f>
        <v>12739.90378627678</v>
      </c>
      <c r="G19" s="232">
        <f>SUM('予測１４．ケーブルTV'!U19:'予測１４．ケーブルTV'!U19)</f>
        <v>67339.52917905888</v>
      </c>
      <c r="H19" s="232">
        <f>SUM('予測１４．ケーブルTV'!W19:'予測１４．ケーブルTV'!W19)</f>
        <v>34091.69122273788</v>
      </c>
      <c r="I19" s="232">
        <f>SUM('予測１４．ケーブルTV'!Y19:'予測１４．ケーブルTV'!Y19)</f>
        <v>5549.981070538361</v>
      </c>
      <c r="J19" s="232">
        <f>SUM('予測１４．ケーブルTV'!AB19:'予測１４．ケーブルTV'!AB19)</f>
        <v>39641.672293276235</v>
      </c>
      <c r="K19" s="232">
        <f>SUM('予測１４．ケーブルTV'!AE19:'予測１４．ケーブルTV'!AE19)</f>
        <v>574417.1104520801</v>
      </c>
      <c r="L19" s="232">
        <f>SUM('予測１４．ケーブルTV'!AF19:'予測１４．ケーブルTV'!AF19)</f>
        <v>375774.7562121972</v>
      </c>
      <c r="M19" s="232">
        <f>SUM('予測１４．ケーブルTV'!AG19:'予測１４．ケーブルTV'!AG19)</f>
        <v>614058.7827453564</v>
      </c>
      <c r="N19" s="232">
        <f>SUM('予測１４．ケーブルTV'!AH19:'予測１４．ケーブルTV'!AH19)</f>
        <v>-238284.02653315925</v>
      </c>
      <c r="O19" s="233">
        <f>SUM('予測１４．ケーブルTV'!AI19:'予測１４．ケーブルTV'!AI19)</f>
        <v>-524427.9529324237</v>
      </c>
      <c r="Q19" s="245">
        <f>(D19+E19)*$E$30+(F19*$E$33)</f>
        <v>266268.1973013537</v>
      </c>
      <c r="R19" s="246">
        <f>(D19+E19)*$F$30+(F19*$F$33)</f>
        <v>140753.8124652197</v>
      </c>
    </row>
    <row r="20" spans="1:18" ht="19.5" customHeight="1">
      <c r="A20" s="262">
        <f>15</f>
        <v>15</v>
      </c>
      <c r="B20" s="229" t="s">
        <v>319</v>
      </c>
      <c r="C20" s="232">
        <f>SUM('予測１５．光ファイバー'!H19:'予測１５．光ファイバー'!H19)</f>
        <v>1127324.2686365917</v>
      </c>
      <c r="D20" s="232">
        <f>SUM('予測１５．光ファイバー'!L19:'予測１５．光ファイバー'!L19)</f>
        <v>272997.93772393756</v>
      </c>
      <c r="E20" s="232">
        <f>SUM('予測１５．光ファイバー'!S19:'予測１５．光ファイバー'!S19)</f>
        <v>163798.7626343633</v>
      </c>
      <c r="F20" s="232">
        <f>SUM('予測１５．光ファイバー'!T19:'予測１５．光ファイバー'!T19)</f>
        <v>764394.2256270252</v>
      </c>
      <c r="G20" s="232">
        <f>SUM('予測１５．光ファイバー'!U19:'予測１５．光ファイバー'!U19)</f>
        <v>928192.9882613885</v>
      </c>
      <c r="H20" s="232">
        <f>SUM('予測１５．光ファイバー'!W19:'予測１５．光ファイバー'!W19)</f>
        <v>100970.5003621944</v>
      </c>
      <c r="I20" s="232">
        <f>SUM('予測１５．光ファイバー'!Y19:'予測１５．光ファイバー'!Y19)</f>
        <v>302211.38635981444</v>
      </c>
      <c r="J20" s="232">
        <f>SUM('予測１５．光ファイバー'!AB19:'予測１５．光ファイバー'!AB19)</f>
        <v>403181.8867220088</v>
      </c>
      <c r="K20" s="232">
        <f>SUM('予測１５．光ファイバー'!AE19:'予測１５．光ファイバー'!AE19)</f>
        <v>861625.6656781203</v>
      </c>
      <c r="L20" s="232">
        <f>SUM('予測１５．光ファイバー'!AF19:'予測１５．光ファイバー'!AF19)</f>
        <v>1127324.2686365917</v>
      </c>
      <c r="M20" s="232">
        <f>SUM('予測１５．光ファイバー'!AG19:'予測１５．光ファイバー'!AG19)</f>
        <v>1264807.5524001291</v>
      </c>
      <c r="N20" s="232">
        <f>SUM('予測１５．光ファイバー'!AH19:'予測１５．光ファイバー'!AH19)</f>
        <v>-137483.28376353742</v>
      </c>
      <c r="O20" s="233">
        <f>SUM('予測１５．光ファイバー'!AI19:'予測１５．光ファイバー'!AI19)</f>
        <v>-319777.18179806066</v>
      </c>
      <c r="Q20" s="245">
        <f>(D20+E20)*$E$30+(F20*$E$33)</f>
        <v>1283196.0029940563</v>
      </c>
      <c r="R20" s="246">
        <f>(D20+E20)*$F$30+(F20*$F$33)</f>
        <v>574244.4492864002</v>
      </c>
    </row>
    <row r="21" spans="1:18" ht="19.5" customHeight="1">
      <c r="A21" s="262">
        <f>16</f>
        <v>16</v>
      </c>
      <c r="B21" s="229" t="s">
        <v>320</v>
      </c>
      <c r="C21" s="232">
        <f>SUM('予測１６．WLL'!H19:'予測１６．WLL'!H19)</f>
        <v>112732.42686365914</v>
      </c>
      <c r="D21" s="232">
        <f>SUM('予測１６．WLL'!L19:'予測１６．WLL'!L19)</f>
        <v>55680.75536956294</v>
      </c>
      <c r="E21" s="232">
        <f>SUM('予測１６．WLL'!S19:'予測１６．WLL'!S19)</f>
        <v>43680.21265075065</v>
      </c>
      <c r="F21" s="232">
        <f>SUM('予測１６．WLL'!T19:'予測１６．WLL'!T19)</f>
        <v>21839.835019610982</v>
      </c>
      <c r="G21" s="232">
        <f>SUM('予測１６．WLL'!U19:'予測１６．WLL'!U19)</f>
        <v>65520.04767036163</v>
      </c>
      <c r="H21" s="232">
        <f>SUM('予測１６．WLL'!W19:'予測１６．WLL'!W19)</f>
        <v>36472.79685376996</v>
      </c>
      <c r="I21" s="232">
        <f>SUM('予測１６．WLL'!Y19:'予測１６．WLL'!Y19)</f>
        <v>14972.757220472095</v>
      </c>
      <c r="J21" s="232">
        <f>SUM('予測１６．WLL'!AB19:'予測１６．WLL'!AB19)</f>
        <v>51445.554074242056</v>
      </c>
      <c r="K21" s="232">
        <f>SUM('予測１６．WLL'!AE19:'予測１６．WLL'!AE19)</f>
        <v>344650.2662712481</v>
      </c>
      <c r="L21" s="232">
        <f>SUM('予測１６．WLL'!AF19:'予測１６．WLL'!AF19)</f>
        <v>112732.42686365914</v>
      </c>
      <c r="M21" s="232">
        <f>SUM('予測１６．WLL'!AG19:'予測１６．WLL'!AG19)</f>
        <v>396095.8203454902</v>
      </c>
      <c r="N21" s="232">
        <f>SUM('予測１６．WLL'!AH19:'予測１６．WLL'!AH19)</f>
        <v>-283363.39348183107</v>
      </c>
      <c r="O21" s="233">
        <f>SUM('予測１６．WLL'!AI19:'予測１６．WLL'!AI19)</f>
        <v>-739623.2596795585</v>
      </c>
      <c r="Q21" s="245">
        <f>(D21+E21)*$E$31+(F21*$E$35)</f>
        <v>114583.69987405992</v>
      </c>
      <c r="R21" s="246">
        <f>(D21+E21)*$F$31+(F21*$F$35)</f>
        <v>34549.48524795799</v>
      </c>
    </row>
    <row r="22" spans="1:18" ht="19.5" customHeight="1">
      <c r="A22" s="262">
        <f>17</f>
        <v>17</v>
      </c>
      <c r="B22" s="229" t="s">
        <v>321</v>
      </c>
      <c r="C22" s="232">
        <f>SUM('予測１７．光空間'!H19:'予測１７．光空間'!H19)</f>
        <v>135278.912236391</v>
      </c>
      <c r="D22" s="232">
        <f>SUM('予測１７．光空間'!L19:'予測１７．光空間'!L19)</f>
        <v>66816.90644347553</v>
      </c>
      <c r="E22" s="232">
        <f>SUM('予測１７．光空間'!S19:'予測１７．光空間'!S19)</f>
        <v>54600.2658134383</v>
      </c>
      <c r="F22" s="232">
        <f>SUM('予測１７．光空間'!T19:'予測１７．光空間'!T19)</f>
        <v>21839.835019610982</v>
      </c>
      <c r="G22" s="232">
        <f>SUM('予測１７．光空間'!U19:'予測１７．光空間'!U19)</f>
        <v>76440.10083304928</v>
      </c>
      <c r="H22" s="232">
        <f>SUM('予測１７．光空間'!W19:'予測１７．光空間'!W19)</f>
        <v>45590.99606721245</v>
      </c>
      <c r="I22" s="232">
        <f>SUM('予測１７．光空間'!Y19:'予測１７．光空間'!Y19)</f>
        <v>14972.757220472095</v>
      </c>
      <c r="J22" s="232">
        <f>SUM('予測１７．光空間'!AB19:'予測１７．光空間'!AB19)</f>
        <v>60563.75328768454</v>
      </c>
      <c r="K22" s="232">
        <f>SUM('予測１７．光空間'!AE19:'予測１７．光空間'!AE19)</f>
        <v>344650.2662712481</v>
      </c>
      <c r="L22" s="232">
        <f>SUM('予測１７．光空間'!AF19:'予測１７．光空間'!AF19)</f>
        <v>135278.912236391</v>
      </c>
      <c r="M22" s="232">
        <f>SUM('予測１７．光空間'!AG19:'予測１７．光空間'!AG19)</f>
        <v>405214.01955893263</v>
      </c>
      <c r="N22" s="232">
        <f>SUM('予測１７．光空間'!AH19:'予測１７．光空間'!AH19)</f>
        <v>-269935.10732254165</v>
      </c>
      <c r="O22" s="233">
        <f>SUM('予測１７．光空間'!AI19:'予測１７．光空間'!AI19)</f>
        <v>-731622.606504385</v>
      </c>
      <c r="Q22" s="245">
        <f>(D22+E22)*$E$31+(F22*$E$35)</f>
        <v>135171.03578350047</v>
      </c>
      <c r="R22" s="246">
        <f>(D22+E22)*$F$31+(F22*$F$35)</f>
        <v>40223.355024599805</v>
      </c>
    </row>
    <row r="23" spans="1:18" ht="19.5" customHeight="1" thickBot="1">
      <c r="A23" s="263">
        <f>18</f>
        <v>18</v>
      </c>
      <c r="B23" s="234" t="s">
        <v>322</v>
      </c>
      <c r="C23" s="235">
        <f>SUM('予測１８．衛星'!H19:'予測１８．衛星'!H19)</f>
        <v>93943.68905304933</v>
      </c>
      <c r="D23" s="235">
        <f>SUM('予測１８．衛星'!L19:'予測１８．衛星'!L19)</f>
        <v>272997.9377239378</v>
      </c>
      <c r="E23" s="235">
        <f>SUM('予測１８．衛星'!S19:'予測１８．衛星'!S19)</f>
        <v>54599.587544787515</v>
      </c>
      <c r="F23" s="235">
        <f>SUM('予測１８．衛星'!T19:'予測１８．衛星'!T19)</f>
        <v>0</v>
      </c>
      <c r="G23" s="235">
        <f>SUM('予測１８．衛星'!U19:'予測１８．衛星'!U19)</f>
        <v>54599.587544787515</v>
      </c>
      <c r="H23" s="235">
        <f>SUM('予測１８．衛星'!W19:'予測１８．衛星'!W19)</f>
        <v>33522.54985283225</v>
      </c>
      <c r="I23" s="235">
        <f>SUM('予測１８．衛星'!Y19:'予測１８．衛星'!Y19)</f>
        <v>0</v>
      </c>
      <c r="J23" s="235">
        <f>SUM('予測１８．衛星'!AB19:'予測１８．衛星'!AB19)</f>
        <v>33522.54985283225</v>
      </c>
      <c r="K23" s="235">
        <f>SUM('予測１８．衛星'!AE19:'予測１８．衛星'!AE19)</f>
        <v>861625.6656781203</v>
      </c>
      <c r="L23" s="235">
        <f>SUM('予測１８．衛星'!AF19:'予測１８．衛星'!AF19)</f>
        <v>93943.68905304933</v>
      </c>
      <c r="M23" s="235">
        <f>SUM('予測１８．衛星'!AG19:'予測１８．衛星'!AG19)</f>
        <v>895148.2155309526</v>
      </c>
      <c r="N23" s="235">
        <f>SUM('予測１８．衛星'!AH19:'予測１８．衛星'!AH19)</f>
        <v>-801204.5264779032</v>
      </c>
      <c r="O23" s="236">
        <f>SUM('予測１８．衛星'!AI19:'予測１８．衛星'!AI19)</f>
        <v>-1759578.289439096</v>
      </c>
      <c r="Q23" s="247">
        <f>(D23+E23)*$E$31+(F23*$E$35)</f>
        <v>305780.64219304983</v>
      </c>
      <c r="R23" s="248">
        <f>(D23+E23)*$F$31+(F23*$F$35)</f>
        <v>84273.1449884045</v>
      </c>
    </row>
    <row r="24" ht="13.5" thickTop="1"/>
    <row r="25" ht="13.5" thickBot="1"/>
    <row r="26" spans="1:6" ht="19.5" customHeight="1" thickTop="1">
      <c r="A26" s="326" t="s">
        <v>349</v>
      </c>
      <c r="B26" s="327"/>
      <c r="C26" s="327"/>
      <c r="D26" s="327"/>
      <c r="E26" s="327"/>
      <c r="F26" s="328"/>
    </row>
    <row r="27" spans="1:6" ht="19.5" customHeight="1">
      <c r="A27" s="329"/>
      <c r="B27" s="330"/>
      <c r="C27" s="333" t="s">
        <v>350</v>
      </c>
      <c r="D27" s="334"/>
      <c r="E27" s="335" t="s">
        <v>351</v>
      </c>
      <c r="F27" s="336"/>
    </row>
    <row r="28" spans="1:6" ht="19.5" customHeight="1">
      <c r="A28" s="331"/>
      <c r="B28" s="308"/>
      <c r="C28" s="264" t="s">
        <v>323</v>
      </c>
      <c r="D28" s="265" t="s">
        <v>323</v>
      </c>
      <c r="E28" s="266" t="s">
        <v>352</v>
      </c>
      <c r="F28" s="337" t="s">
        <v>353</v>
      </c>
    </row>
    <row r="29" spans="1:6" ht="19.5" customHeight="1">
      <c r="A29" s="309"/>
      <c r="B29" s="332"/>
      <c r="C29" s="264" t="s">
        <v>324</v>
      </c>
      <c r="D29" s="265" t="s">
        <v>325</v>
      </c>
      <c r="E29" s="266"/>
      <c r="F29" s="337"/>
    </row>
    <row r="30" spans="1:6" ht="19.5" customHeight="1">
      <c r="A30" s="262">
        <v>32</v>
      </c>
      <c r="B30" s="267" t="s">
        <v>326</v>
      </c>
      <c r="C30" s="237">
        <v>1</v>
      </c>
      <c r="D30" s="238">
        <v>0.889826035990944</v>
      </c>
      <c r="E30" s="239">
        <v>0.921584420523207</v>
      </c>
      <c r="F30" s="240">
        <v>0.49369277407428164</v>
      </c>
    </row>
    <row r="31" spans="1:6" ht="19.5" customHeight="1">
      <c r="A31" s="262">
        <v>33</v>
      </c>
      <c r="B31" s="267" t="s">
        <v>327</v>
      </c>
      <c r="C31" s="237">
        <v>1</v>
      </c>
      <c r="D31" s="238">
        <v>0.9223863350010632</v>
      </c>
      <c r="E31" s="239">
        <v>0.933403394736333</v>
      </c>
      <c r="F31" s="240">
        <v>0.25724597558933326</v>
      </c>
    </row>
    <row r="32" spans="1:6" ht="19.5" customHeight="1">
      <c r="A32" s="262">
        <v>34</v>
      </c>
      <c r="B32" s="267" t="s">
        <v>328</v>
      </c>
      <c r="C32" s="237">
        <v>1</v>
      </c>
      <c r="D32" s="238">
        <v>0.979932634708635</v>
      </c>
      <c r="E32" s="239">
        <v>2.517678966497802</v>
      </c>
      <c r="F32" s="240">
        <v>1.1186047648149733</v>
      </c>
    </row>
    <row r="33" spans="1:6" ht="19.5" customHeight="1">
      <c r="A33" s="262">
        <v>36</v>
      </c>
      <c r="B33" s="267" t="s">
        <v>329</v>
      </c>
      <c r="C33" s="237">
        <v>1</v>
      </c>
      <c r="D33" s="238">
        <v>0.9910383566252502</v>
      </c>
      <c r="E33" s="239">
        <v>1.1520900334974575</v>
      </c>
      <c r="F33" s="240">
        <v>0.4691310616401646</v>
      </c>
    </row>
    <row r="34" spans="1:6" ht="19.5" customHeight="1">
      <c r="A34" s="262">
        <v>39</v>
      </c>
      <c r="B34" s="267" t="s">
        <v>330</v>
      </c>
      <c r="C34" s="237">
        <v>1</v>
      </c>
      <c r="D34" s="238">
        <v>0.9885229327751436</v>
      </c>
      <c r="E34" s="239">
        <v>1.1216337482896417</v>
      </c>
      <c r="F34" s="240">
        <v>0.7422972146180848</v>
      </c>
    </row>
    <row r="35" spans="1:6" ht="19.5" customHeight="1" thickBot="1">
      <c r="A35" s="263">
        <v>40</v>
      </c>
      <c r="B35" s="268" t="s">
        <v>331</v>
      </c>
      <c r="C35" s="241">
        <v>1</v>
      </c>
      <c r="D35" s="242">
        <v>1</v>
      </c>
      <c r="E35" s="243">
        <v>1</v>
      </c>
      <c r="F35" s="244">
        <v>0.41159999999999997</v>
      </c>
    </row>
    <row r="36" ht="13.5" thickTop="1"/>
  </sheetData>
  <mergeCells count="16">
    <mergeCell ref="A26:F26"/>
    <mergeCell ref="A27:B29"/>
    <mergeCell ref="B1:O1"/>
    <mergeCell ref="C27:D27"/>
    <mergeCell ref="E27:F27"/>
    <mergeCell ref="F28:F29"/>
    <mergeCell ref="C4:D4"/>
    <mergeCell ref="E5:G5"/>
    <mergeCell ref="E4:O4"/>
    <mergeCell ref="H5:J5"/>
    <mergeCell ref="Q1:R1"/>
    <mergeCell ref="Q4:Q6"/>
    <mergeCell ref="R4:R6"/>
    <mergeCell ref="A4:A7"/>
    <mergeCell ref="C5:D5"/>
    <mergeCell ref="L5:O5"/>
  </mergeCells>
  <printOptions/>
  <pageMargins left="0.6692913385826772" right="0.4330708661417323" top="1.3779527559055118" bottom="0" header="0" footer="0"/>
  <pageSetup fitToHeight="1" fitToWidth="1" orientation="landscape" paperSize="9" scale="56" r:id="rId1"/>
  <headerFooter alignWithMargins="0">
    <oddFooter>&amp;L&amp;F&amp; / &amp;A&amp;R&amp;P&amp;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N1">
      <selection activeCell="AP4" sqref="AP4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19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40</v>
      </c>
      <c r="C3" s="134" t="s">
        <v>178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2（政策価格）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2（政策価格）</v>
      </c>
      <c r="AD3" s="134"/>
      <c r="AE3" s="134"/>
      <c r="AF3" s="134"/>
      <c r="AG3" s="134"/>
      <c r="AH3" s="134"/>
      <c r="AI3" s="153"/>
      <c r="AJ3" s="149"/>
      <c r="AL3" s="92" t="s">
        <v>48</v>
      </c>
      <c r="AM3" s="31"/>
      <c r="AN3" s="55"/>
      <c r="AO3" s="159" t="s">
        <v>42</v>
      </c>
      <c r="AP3" s="162" t="s">
        <v>296</v>
      </c>
    </row>
    <row r="4" spans="1:42" s="19" customFormat="1" ht="14.25" thickBot="1" thickTop="1">
      <c r="A4" s="91"/>
      <c r="B4" s="54" t="s">
        <v>43</v>
      </c>
      <c r="C4" s="55" t="s">
        <v>44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45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46</v>
      </c>
      <c r="AM4" s="67" t="s">
        <v>47</v>
      </c>
      <c r="AN4" s="164"/>
      <c r="AO4" s="137" t="s">
        <v>297</v>
      </c>
      <c r="AP4" s="216">
        <f>SUM('予測用パラメタ'!E4:'予測用パラメタ'!E4)</f>
        <v>1500</v>
      </c>
    </row>
    <row r="5" spans="1:42" s="19" customFormat="1" ht="14.25" thickBot="1" thickTop="1">
      <c r="A5" s="40" t="s">
        <v>48</v>
      </c>
      <c r="B5" s="29"/>
      <c r="C5" s="114" t="s">
        <v>49</v>
      </c>
      <c r="D5" s="109"/>
      <c r="E5" s="112"/>
      <c r="F5" s="114"/>
      <c r="G5" s="114"/>
      <c r="H5" s="114"/>
      <c r="I5" s="115"/>
      <c r="J5" s="108" t="s">
        <v>50</v>
      </c>
      <c r="K5" s="109"/>
      <c r="L5" s="110"/>
      <c r="M5" s="116" t="s">
        <v>51</v>
      </c>
      <c r="N5" s="117" t="s">
        <v>52</v>
      </c>
      <c r="O5" s="118"/>
      <c r="P5" s="118"/>
      <c r="Q5" s="118"/>
      <c r="R5" s="119"/>
      <c r="S5" s="119"/>
      <c r="T5" s="119"/>
      <c r="U5" s="119"/>
      <c r="V5" s="120"/>
      <c r="W5" s="108" t="s">
        <v>53</v>
      </c>
      <c r="X5" s="109"/>
      <c r="Y5" s="109"/>
      <c r="Z5" s="109"/>
      <c r="AA5" s="109"/>
      <c r="AB5" s="115"/>
      <c r="AC5" s="108" t="s">
        <v>54</v>
      </c>
      <c r="AD5" s="109"/>
      <c r="AE5" s="109"/>
      <c r="AF5" s="121" t="s">
        <v>55</v>
      </c>
      <c r="AG5" s="109"/>
      <c r="AH5" s="109"/>
      <c r="AI5" s="120"/>
      <c r="AJ5" s="150"/>
      <c r="AL5" s="145"/>
      <c r="AM5" s="67" t="s">
        <v>56</v>
      </c>
      <c r="AN5" s="164"/>
      <c r="AO5" s="160" t="s">
        <v>57</v>
      </c>
      <c r="AP5" s="163">
        <f>SUM('予測用パラメタ'!E5:'予測用パラメタ'!E5)</f>
        <v>1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58</v>
      </c>
      <c r="O6" s="118"/>
      <c r="P6" s="118"/>
      <c r="Q6" s="118"/>
      <c r="R6" s="119"/>
      <c r="S6" s="108" t="s">
        <v>298</v>
      </c>
      <c r="T6" s="109"/>
      <c r="U6" s="119"/>
      <c r="V6" s="120"/>
      <c r="W6" s="121" t="s">
        <v>59</v>
      </c>
      <c r="X6" s="120"/>
      <c r="Y6" s="121" t="s">
        <v>299</v>
      </c>
      <c r="Z6" s="120"/>
      <c r="AA6" s="123" t="s">
        <v>60</v>
      </c>
      <c r="AB6" s="123" t="s">
        <v>61</v>
      </c>
      <c r="AC6" s="124" t="s">
        <v>62</v>
      </c>
      <c r="AD6" s="125" t="s">
        <v>63</v>
      </c>
      <c r="AE6" s="126" t="s">
        <v>64</v>
      </c>
      <c r="AF6" s="123" t="s">
        <v>65</v>
      </c>
      <c r="AG6" s="123" t="s">
        <v>66</v>
      </c>
      <c r="AH6" s="115" t="s">
        <v>67</v>
      </c>
      <c r="AI6" s="152" t="s">
        <v>300</v>
      </c>
      <c r="AJ6" s="150"/>
      <c r="AK6" s="22"/>
      <c r="AL6" s="140" t="s">
        <v>68</v>
      </c>
      <c r="AM6" s="53" t="s">
        <v>69</v>
      </c>
      <c r="AN6" s="156"/>
      <c r="AO6" s="160" t="s">
        <v>70</v>
      </c>
      <c r="AP6" s="163">
        <f>SUM('予測用パラメタ'!E6:'予測用パラメタ'!E6)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71</v>
      </c>
      <c r="D7" s="55"/>
      <c r="E7" s="47" t="s">
        <v>72</v>
      </c>
      <c r="F7" s="94"/>
      <c r="G7" s="95"/>
      <c r="H7" s="47" t="s">
        <v>73</v>
      </c>
      <c r="I7" s="95"/>
      <c r="J7" s="67" t="s">
        <v>74</v>
      </c>
      <c r="K7" s="56"/>
      <c r="L7" s="93" t="s">
        <v>301</v>
      </c>
      <c r="M7" s="40" t="s">
        <v>301</v>
      </c>
      <c r="N7" s="99" t="s">
        <v>302</v>
      </c>
      <c r="P7" s="67" t="s">
        <v>299</v>
      </c>
      <c r="R7" s="93" t="s">
        <v>75</v>
      </c>
      <c r="S7" s="97" t="s">
        <v>76</v>
      </c>
      <c r="T7" s="97" t="s">
        <v>299</v>
      </c>
      <c r="U7" s="97" t="s">
        <v>75</v>
      </c>
      <c r="V7" s="99" t="s">
        <v>77</v>
      </c>
      <c r="W7" s="99" t="s">
        <v>78</v>
      </c>
      <c r="X7" s="99" t="s">
        <v>79</v>
      </c>
      <c r="Y7" s="99" t="s">
        <v>80</v>
      </c>
      <c r="Z7" s="99" t="s">
        <v>79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303</v>
      </c>
      <c r="AN7" s="156"/>
      <c r="AO7" s="160" t="s">
        <v>70</v>
      </c>
      <c r="AP7" s="211">
        <f>SUM('予測用パラメタ'!E7:'予測用パラメタ'!E7)</f>
        <v>0.1746</v>
      </c>
      <c r="AR7" s="19"/>
    </row>
    <row r="8" spans="1:44" s="25" customFormat="1" ht="14.25" thickBot="1" thickTop="1">
      <c r="A8" s="91"/>
      <c r="B8" s="100"/>
      <c r="C8" s="31" t="s">
        <v>2</v>
      </c>
      <c r="D8" s="39" t="s">
        <v>81</v>
      </c>
      <c r="E8" s="31" t="s">
        <v>304</v>
      </c>
      <c r="F8" s="92" t="s">
        <v>3</v>
      </c>
      <c r="G8" s="92" t="s">
        <v>6</v>
      </c>
      <c r="H8" s="92" t="s">
        <v>82</v>
      </c>
      <c r="I8" s="39" t="s">
        <v>83</v>
      </c>
      <c r="J8" s="39" t="s">
        <v>84</v>
      </c>
      <c r="K8" s="39" t="s">
        <v>85</v>
      </c>
      <c r="L8" s="98"/>
      <c r="M8" s="96"/>
      <c r="N8" s="101" t="s">
        <v>86</v>
      </c>
      <c r="O8" s="102" t="s">
        <v>85</v>
      </c>
      <c r="P8" s="101" t="s">
        <v>86</v>
      </c>
      <c r="Q8" s="67" t="s">
        <v>85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87</v>
      </c>
      <c r="AM8" s="53" t="s">
        <v>88</v>
      </c>
      <c r="AN8" s="156"/>
      <c r="AO8" s="137" t="s">
        <v>89</v>
      </c>
      <c r="AP8" s="163">
        <f>SUM('予測用パラメタ'!E8:'予測用パラメタ'!E8)</f>
        <v>56.517</v>
      </c>
      <c r="AR8" s="19"/>
    </row>
    <row r="9" spans="1:44" s="22" customFormat="1" ht="14.25" thickBot="1" thickTop="1">
      <c r="A9" s="58" t="s">
        <v>90</v>
      </c>
      <c r="B9" s="127" t="s">
        <v>1</v>
      </c>
      <c r="C9" s="128">
        <v>1</v>
      </c>
      <c r="D9" s="129" t="s">
        <v>305</v>
      </c>
      <c r="E9" s="130" t="s">
        <v>4</v>
      </c>
      <c r="F9" s="131" t="s">
        <v>5</v>
      </c>
      <c r="G9" s="131" t="s">
        <v>91</v>
      </c>
      <c r="H9" s="131" t="s">
        <v>92</v>
      </c>
      <c r="I9" s="129" t="s">
        <v>92</v>
      </c>
      <c r="J9" s="129" t="s">
        <v>93</v>
      </c>
      <c r="K9" s="129" t="s">
        <v>94</v>
      </c>
      <c r="L9" s="132" t="s">
        <v>95</v>
      </c>
      <c r="M9" s="133" t="s">
        <v>95</v>
      </c>
      <c r="N9" s="129" t="s">
        <v>93</v>
      </c>
      <c r="O9" s="129" t="s">
        <v>96</v>
      </c>
      <c r="P9" s="129" t="s">
        <v>97</v>
      </c>
      <c r="Q9" s="129" t="s">
        <v>96</v>
      </c>
      <c r="R9" s="131" t="s">
        <v>96</v>
      </c>
      <c r="S9" s="129" t="s">
        <v>306</v>
      </c>
      <c r="T9" s="129" t="s">
        <v>306</v>
      </c>
      <c r="U9" s="129" t="s">
        <v>306</v>
      </c>
      <c r="V9" s="129" t="s">
        <v>98</v>
      </c>
      <c r="W9" s="133" t="s">
        <v>99</v>
      </c>
      <c r="X9" s="133" t="s">
        <v>99</v>
      </c>
      <c r="Y9" s="133" t="s">
        <v>99</v>
      </c>
      <c r="Z9" s="133" t="s">
        <v>99</v>
      </c>
      <c r="AA9" s="133" t="s">
        <v>99</v>
      </c>
      <c r="AB9" s="133" t="s">
        <v>99</v>
      </c>
      <c r="AC9" s="132" t="s">
        <v>99</v>
      </c>
      <c r="AD9" s="133" t="s">
        <v>100</v>
      </c>
      <c r="AE9" s="128" t="s">
        <v>101</v>
      </c>
      <c r="AF9" s="133" t="s">
        <v>102</v>
      </c>
      <c r="AG9" s="133" t="s">
        <v>102</v>
      </c>
      <c r="AH9" s="133" t="s">
        <v>102</v>
      </c>
      <c r="AI9" s="133" t="s">
        <v>102</v>
      </c>
      <c r="AJ9" s="149"/>
      <c r="AL9" s="66"/>
      <c r="AM9" s="53" t="s">
        <v>103</v>
      </c>
      <c r="AN9" s="156"/>
      <c r="AO9" s="137" t="s">
        <v>104</v>
      </c>
      <c r="AP9" s="210">
        <f>SUM('予測用パラメタ'!E9:'予測用パラメタ'!E9)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105</v>
      </c>
      <c r="AM10" s="58" t="s">
        <v>106</v>
      </c>
      <c r="AN10" s="165" t="s">
        <v>107</v>
      </c>
      <c r="AO10" s="160" t="s">
        <v>93</v>
      </c>
      <c r="AP10" s="211">
        <f>SUM('予測用パラメタ'!E13:'予測用パラメタ'!E13)</f>
        <v>2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307</v>
      </c>
      <c r="AN11" s="156" t="s">
        <v>108</v>
      </c>
      <c r="AO11" s="137" t="s">
        <v>148</v>
      </c>
      <c r="AP11" s="216">
        <f>SUM('予測用パラメタ'!E14:'予測用パラメタ'!E14)</f>
        <v>1000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149</v>
      </c>
      <c r="AO12" s="160" t="s">
        <v>150</v>
      </c>
      <c r="AP12" s="211">
        <f>SUM('予測用パラメタ'!E15:'予測用パラメタ'!E15)</f>
        <v>1.01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151</v>
      </c>
      <c r="AN13" s="164"/>
      <c r="AO13" s="137" t="s">
        <v>109</v>
      </c>
      <c r="AP13" s="216">
        <f>SUM('予測用パラメタ'!E16:'予測用パラメタ'!E16)</f>
        <v>10000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'!D11:'価格・加入者指数 '!D11)</f>
        <v>0</v>
      </c>
      <c r="D14" s="33">
        <f aca="true" t="shared" si="0" ref="D14:D24">$D$30*C14</f>
        <v>0</v>
      </c>
      <c r="E14" s="10">
        <f>SUM('価格・加入者指数 '!E11:'価格・加入者指数 '!E11)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2</v>
      </c>
      <c r="K14" s="217">
        <f aca="true" t="shared" si="6" ref="K14:K24">$K$38*$J14</f>
        <v>20000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8">
        <f aca="true" t="shared" si="9" ref="N14:N24">$P$35*EXP(-$P$36*$G14)+$P$37</f>
        <v>4</v>
      </c>
      <c r="O14" s="33">
        <f aca="true" t="shared" si="10" ref="O14:O24">$O$38*$N14</f>
        <v>20000</v>
      </c>
      <c r="P14" s="218">
        <f aca="true" t="shared" si="11" ref="P14:P24">$R$47*EXP(-$R$48*$F14)+$R$49</f>
        <v>2</v>
      </c>
      <c r="Q14" s="34">
        <f aca="true" t="shared" si="12" ref="Q14:Q24">$Q$50*$P14</f>
        <v>20000</v>
      </c>
      <c r="R14" s="34">
        <f aca="true" t="shared" si="13" ref="R14:R24">$O14+$Q14</f>
        <v>40000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110</v>
      </c>
      <c r="AM14" s="53" t="s">
        <v>111</v>
      </c>
      <c r="AN14" s="156" t="s">
        <v>107</v>
      </c>
      <c r="AO14" s="160" t="s">
        <v>93</v>
      </c>
      <c r="AP14" s="211">
        <f>SUM('予測用パラメタ'!E17:'予測用パラメタ'!E17)</f>
        <v>4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'!D12:'価格・加入者指数 '!D12)</f>
        <v>1.090000000203974</v>
      </c>
      <c r="D15" s="33">
        <f t="shared" si="0"/>
        <v>1635.000000305961</v>
      </c>
      <c r="E15" s="10">
        <f>SUM('価格・加入者指数 '!E12:'価格・加入者指数 '!E12)</f>
        <v>0.0999999979602598</v>
      </c>
      <c r="F15" s="34">
        <f t="shared" si="1"/>
        <v>1194.7966158519396</v>
      </c>
      <c r="G15" s="34">
        <f t="shared" si="2"/>
        <v>1194.7966158519396</v>
      </c>
      <c r="H15" s="34">
        <f t="shared" si="3"/>
        <v>23441.909607401787</v>
      </c>
      <c r="I15" s="33">
        <f t="shared" si="4"/>
        <v>23441.909607401787</v>
      </c>
      <c r="J15" s="51">
        <f t="shared" si="5"/>
        <v>1.0040776201649955</v>
      </c>
      <c r="K15" s="217">
        <f t="shared" si="6"/>
        <v>10040.776201649955</v>
      </c>
      <c r="L15" s="34">
        <f t="shared" si="7"/>
        <v>11996.685426258058</v>
      </c>
      <c r="M15" s="33">
        <f t="shared" si="8"/>
        <v>35438.59503365985</v>
      </c>
      <c r="N15" s="218">
        <f t="shared" si="9"/>
        <v>1.3932706323964479</v>
      </c>
      <c r="O15" s="33">
        <f t="shared" si="10"/>
        <v>6966.35316198224</v>
      </c>
      <c r="P15" s="218">
        <f t="shared" si="11"/>
        <v>1.6609447997627265</v>
      </c>
      <c r="Q15" s="34">
        <f t="shared" si="12"/>
        <v>16609.447997627263</v>
      </c>
      <c r="R15" s="34">
        <f t="shared" si="13"/>
        <v>23575.801159609502</v>
      </c>
      <c r="S15" s="34">
        <f t="shared" si="14"/>
        <v>8323.375182765838</v>
      </c>
      <c r="T15" s="34">
        <f t="shared" si="15"/>
        <v>19844.912258733828</v>
      </c>
      <c r="U15" s="33">
        <f t="shared" si="16"/>
        <v>28168.287441499666</v>
      </c>
      <c r="V15" s="34">
        <f t="shared" si="17"/>
        <v>23575.801159609502</v>
      </c>
      <c r="W15" s="34">
        <f t="shared" si="18"/>
        <v>2652.6596707474723</v>
      </c>
      <c r="X15" s="34">
        <f t="shared" si="19"/>
        <v>8323.375182765838</v>
      </c>
      <c r="Y15" s="34">
        <f t="shared" si="20"/>
        <v>3464.9216803749264</v>
      </c>
      <c r="Z15" s="34">
        <f t="shared" si="21"/>
        <v>19844.912258733828</v>
      </c>
      <c r="AA15" s="33">
        <f t="shared" si="22"/>
        <v>28168.287441499666</v>
      </c>
      <c r="AB15" s="33">
        <f t="shared" si="23"/>
        <v>6117.581351122399</v>
      </c>
      <c r="AC15" s="62">
        <f t="shared" si="24"/>
        <v>56.517</v>
      </c>
      <c r="AD15" s="81">
        <f t="shared" si="25"/>
        <v>0.3</v>
      </c>
      <c r="AE15" s="33">
        <f t="shared" si="26"/>
        <v>67884.75932285965</v>
      </c>
      <c r="AF15" s="33">
        <f t="shared" si="27"/>
        <v>23441.909607401787</v>
      </c>
      <c r="AG15" s="33">
        <f t="shared" si="28"/>
        <v>74002.34067398205</v>
      </c>
      <c r="AH15" s="23">
        <f t="shared" si="29"/>
        <v>-50560.43106658026</v>
      </c>
      <c r="AI15" s="33">
        <f t="shared" si="30"/>
        <v>-50560.43106658026</v>
      </c>
      <c r="AJ15" s="11"/>
      <c r="AL15" s="61"/>
      <c r="AM15" s="83" t="s">
        <v>112</v>
      </c>
      <c r="AN15" s="156" t="s">
        <v>113</v>
      </c>
      <c r="AO15" s="137" t="s">
        <v>152</v>
      </c>
      <c r="AP15" s="216">
        <f>SUM('予測用パラメタ'!E18:'予測用パラメタ'!E18)</f>
        <v>2000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'!D13:'価格・加入者指数 '!D13)</f>
        <v>1.0812268225516846</v>
      </c>
      <c r="D16" s="33">
        <f t="shared" si="0"/>
        <v>1621.8402338275268</v>
      </c>
      <c r="E16" s="10">
        <f>SUM('価格・加入者指数 '!E13:'価格・加入者指数 '!E13)</f>
        <v>0.18773177448315495</v>
      </c>
      <c r="F16" s="34">
        <f t="shared" si="1"/>
        <v>3077.702627439124</v>
      </c>
      <c r="G16" s="34">
        <f t="shared" si="2"/>
        <v>1882.9060115871846</v>
      </c>
      <c r="H16" s="34">
        <f t="shared" si="3"/>
        <v>59898.503387249555</v>
      </c>
      <c r="I16" s="33">
        <f t="shared" si="4"/>
        <v>36456.59377984777</v>
      </c>
      <c r="J16" s="51">
        <f t="shared" si="5"/>
        <v>1.0000006991892543</v>
      </c>
      <c r="K16" s="217">
        <f t="shared" si="6"/>
        <v>10000.006991892542</v>
      </c>
      <c r="L16" s="34">
        <f t="shared" si="7"/>
        <v>18829.073280948345</v>
      </c>
      <c r="M16" s="33">
        <f t="shared" si="8"/>
        <v>78727.5766681979</v>
      </c>
      <c r="N16" s="218">
        <f t="shared" si="9"/>
        <v>1.1220340457573528</v>
      </c>
      <c r="O16" s="33">
        <f t="shared" si="10"/>
        <v>5610.170228786764</v>
      </c>
      <c r="P16" s="218">
        <f t="shared" si="11"/>
        <v>1.344159368142449</v>
      </c>
      <c r="Q16" s="34">
        <f t="shared" si="12"/>
        <v>13441.59368142449</v>
      </c>
      <c r="R16" s="34">
        <f t="shared" si="13"/>
        <v>19051.763910211255</v>
      </c>
      <c r="S16" s="34">
        <f t="shared" si="14"/>
        <v>10563.423249810048</v>
      </c>
      <c r="T16" s="34">
        <f t="shared" si="15"/>
        <v>25309.25754806649</v>
      </c>
      <c r="U16" s="33">
        <f t="shared" si="16"/>
        <v>35872.680797876536</v>
      </c>
      <c r="V16" s="34">
        <f t="shared" si="17"/>
        <v>19051.76391021125</v>
      </c>
      <c r="W16" s="34">
        <f t="shared" si="18"/>
        <v>5173.8200233947155</v>
      </c>
      <c r="X16" s="34">
        <f t="shared" si="19"/>
        <v>16234.138761828413</v>
      </c>
      <c r="Y16" s="34">
        <f t="shared" si="20"/>
        <v>7278.942722873873</v>
      </c>
      <c r="Z16" s="34">
        <f t="shared" si="21"/>
        <v>41689.24812642539</v>
      </c>
      <c r="AA16" s="33">
        <f t="shared" si="22"/>
        <v>57923.3868882538</v>
      </c>
      <c r="AB16" s="33">
        <f t="shared" si="23"/>
        <v>12452.762746268589</v>
      </c>
      <c r="AC16" s="62">
        <f t="shared" si="24"/>
        <v>56.517</v>
      </c>
      <c r="AD16" s="81">
        <f t="shared" si="25"/>
        <v>0.3</v>
      </c>
      <c r="AE16" s="33">
        <f t="shared" si="26"/>
        <v>174865.83018320872</v>
      </c>
      <c r="AF16" s="33">
        <f t="shared" si="27"/>
        <v>59898.503387249555</v>
      </c>
      <c r="AG16" s="33">
        <f t="shared" si="28"/>
        <v>187318.5929294773</v>
      </c>
      <c r="AH16" s="23">
        <f t="shared" si="29"/>
        <v>-127420.08954222775</v>
      </c>
      <c r="AI16" s="33">
        <f t="shared" si="30"/>
        <v>-177980.52060880803</v>
      </c>
      <c r="AJ16" s="11"/>
      <c r="AL16" s="61"/>
      <c r="AM16" s="105"/>
      <c r="AN16" s="156" t="s">
        <v>149</v>
      </c>
      <c r="AO16" s="160" t="s">
        <v>150</v>
      </c>
      <c r="AP16" s="211">
        <f>SUM('予測用パラメタ'!E19:'予測用パラメタ'!E19)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'!D14:'価格・加入者指数 '!D14)</f>
        <v>1.0675333512869374</v>
      </c>
      <c r="D17" s="33">
        <f t="shared" si="0"/>
        <v>1601.3000269304061</v>
      </c>
      <c r="E17" s="10">
        <f>SUM('価格・加入者指数 '!E14:'価格・加入者指数 '!E14)</f>
        <v>0.32466648713062585</v>
      </c>
      <c r="F17" s="34">
        <f t="shared" si="1"/>
        <v>6887.700853668856</v>
      </c>
      <c r="G17" s="34">
        <f t="shared" si="2"/>
        <v>3809.998226229732</v>
      </c>
      <c r="H17" s="34">
        <f t="shared" si="3"/>
        <v>132351.30674962225</v>
      </c>
      <c r="I17" s="33">
        <f t="shared" si="4"/>
        <v>72452.8033623727</v>
      </c>
      <c r="J17" s="51">
        <f t="shared" si="5"/>
        <v>1.0000000000000169</v>
      </c>
      <c r="K17" s="217">
        <f t="shared" si="6"/>
        <v>10000.00000000017</v>
      </c>
      <c r="L17" s="34">
        <f t="shared" si="7"/>
        <v>38099.98226229796</v>
      </c>
      <c r="M17" s="33">
        <f t="shared" si="8"/>
        <v>170451.28901192022</v>
      </c>
      <c r="N17" s="218">
        <f t="shared" si="9"/>
        <v>1.0046047554918038</v>
      </c>
      <c r="O17" s="33">
        <f t="shared" si="10"/>
        <v>5023.02377745902</v>
      </c>
      <c r="P17" s="218">
        <f t="shared" si="11"/>
        <v>1.0918962354845907</v>
      </c>
      <c r="Q17" s="34">
        <f t="shared" si="12"/>
        <v>10918.962354845908</v>
      </c>
      <c r="R17" s="34">
        <f t="shared" si="13"/>
        <v>15941.986132304926</v>
      </c>
      <c r="S17" s="34">
        <f t="shared" si="14"/>
        <v>19137.71168242863</v>
      </c>
      <c r="T17" s="34">
        <f t="shared" si="15"/>
        <v>41601.22720423213</v>
      </c>
      <c r="U17" s="33">
        <f t="shared" si="16"/>
        <v>60738.93888666076</v>
      </c>
      <c r="V17" s="34">
        <f t="shared" si="17"/>
        <v>15941.986132304928</v>
      </c>
      <c r="W17" s="34">
        <f t="shared" si="18"/>
        <v>9624.112295128823</v>
      </c>
      <c r="X17" s="34">
        <f t="shared" si="19"/>
        <v>30198.030420862327</v>
      </c>
      <c r="Y17" s="34">
        <f t="shared" si="20"/>
        <v>13271.613593319025</v>
      </c>
      <c r="Z17" s="34">
        <f t="shared" si="21"/>
        <v>76011.53260778365</v>
      </c>
      <c r="AA17" s="33">
        <f t="shared" si="22"/>
        <v>106209.56302864598</v>
      </c>
      <c r="AB17" s="33">
        <f t="shared" si="23"/>
        <v>22895.72588844785</v>
      </c>
      <c r="AC17" s="62">
        <f t="shared" si="24"/>
        <v>56.517</v>
      </c>
      <c r="AD17" s="81">
        <f t="shared" si="25"/>
        <v>0.3</v>
      </c>
      <c r="AE17" s="33">
        <f t="shared" si="26"/>
        <v>391338.4994029034</v>
      </c>
      <c r="AF17" s="33">
        <f t="shared" si="27"/>
        <v>132351.30674962225</v>
      </c>
      <c r="AG17" s="33">
        <f t="shared" si="28"/>
        <v>414234.22529135126</v>
      </c>
      <c r="AH17" s="23">
        <f t="shared" si="29"/>
        <v>-281882.918541729</v>
      </c>
      <c r="AI17" s="33">
        <f t="shared" si="30"/>
        <v>-459863.439150537</v>
      </c>
      <c r="AJ17" s="11"/>
      <c r="AL17" s="60"/>
      <c r="AM17" s="38" t="s">
        <v>151</v>
      </c>
      <c r="AN17" s="164"/>
      <c r="AO17" s="137" t="s">
        <v>109</v>
      </c>
      <c r="AP17" s="216">
        <f>SUM('予測用パラメタ'!E20:'予測用パラメタ'!E20)</f>
        <v>5000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'!D15:'価格・加入者指数 '!D15)</f>
        <v>1.05</v>
      </c>
      <c r="D18" s="33">
        <f t="shared" si="0"/>
        <v>1575</v>
      </c>
      <c r="E18" s="10">
        <f>SUM('価格・加入者指数 '!E15:'価格・加入者指数 '!E15)</f>
        <v>0.5</v>
      </c>
      <c r="F18" s="34">
        <f t="shared" si="1"/>
        <v>12939.95785592108</v>
      </c>
      <c r="G18" s="34">
        <f t="shared" si="2"/>
        <v>6052.257002252224</v>
      </c>
      <c r="H18" s="34">
        <f t="shared" si="3"/>
        <v>244565.2034769084</v>
      </c>
      <c r="I18" s="33">
        <f t="shared" si="4"/>
        <v>112213.89672728616</v>
      </c>
      <c r="J18" s="51">
        <f t="shared" si="5"/>
        <v>1</v>
      </c>
      <c r="K18" s="217">
        <f t="shared" si="6"/>
        <v>10000</v>
      </c>
      <c r="L18" s="34">
        <f t="shared" si="7"/>
        <v>60522.57002252224</v>
      </c>
      <c r="M18" s="33">
        <f t="shared" si="8"/>
        <v>305087.7734994306</v>
      </c>
      <c r="N18" s="218">
        <f t="shared" si="9"/>
        <v>1.0001016629075186</v>
      </c>
      <c r="O18" s="33">
        <f t="shared" si="10"/>
        <v>5000.508314537593</v>
      </c>
      <c r="P18" s="218">
        <f t="shared" si="11"/>
        <v>1.0112808616073599</v>
      </c>
      <c r="Q18" s="34">
        <f t="shared" si="12"/>
        <v>10112.808616073598</v>
      </c>
      <c r="R18" s="34">
        <f t="shared" si="13"/>
        <v>15113.316930611192</v>
      </c>
      <c r="S18" s="34">
        <f t="shared" si="14"/>
        <v>30264.361461480614</v>
      </c>
      <c r="T18" s="34">
        <f t="shared" si="15"/>
        <v>61205.31675906806</v>
      </c>
      <c r="U18" s="33">
        <f t="shared" si="16"/>
        <v>91469.67822054867</v>
      </c>
      <c r="V18" s="34">
        <f t="shared" si="17"/>
        <v>15113.31693061119</v>
      </c>
      <c r="W18" s="34">
        <f t="shared" si="18"/>
        <v>16202.159704445137</v>
      </c>
      <c r="X18" s="34">
        <f t="shared" si="19"/>
        <v>50838.279587214114</v>
      </c>
      <c r="Y18" s="34">
        <f t="shared" si="20"/>
        <v>21640.838166058806</v>
      </c>
      <c r="Z18" s="34">
        <f t="shared" si="21"/>
        <v>123945.23577353268</v>
      </c>
      <c r="AA18" s="33">
        <f t="shared" si="22"/>
        <v>174783.5153607468</v>
      </c>
      <c r="AB18" s="33">
        <f t="shared" si="23"/>
        <v>37842.99787050394</v>
      </c>
      <c r="AC18" s="62">
        <f t="shared" si="24"/>
        <v>56.517</v>
      </c>
      <c r="AD18" s="81">
        <f t="shared" si="25"/>
        <v>0.3</v>
      </c>
      <c r="AE18" s="33">
        <f t="shared" si="26"/>
        <v>735209.585499868</v>
      </c>
      <c r="AF18" s="33">
        <f t="shared" si="27"/>
        <v>244565.2034769084</v>
      </c>
      <c r="AG18" s="33">
        <f t="shared" si="28"/>
        <v>773052.583370372</v>
      </c>
      <c r="AH18" s="23">
        <f t="shared" si="29"/>
        <v>-528487.3798934636</v>
      </c>
      <c r="AI18" s="33">
        <f t="shared" si="30"/>
        <v>-988350.8190440006</v>
      </c>
      <c r="AJ18" s="11"/>
      <c r="AL18" s="140" t="s">
        <v>114</v>
      </c>
      <c r="AM18" s="53" t="s">
        <v>106</v>
      </c>
      <c r="AN18" s="156" t="s">
        <v>107</v>
      </c>
      <c r="AO18" s="160" t="s">
        <v>93</v>
      </c>
      <c r="AP18" s="211">
        <f>SUM('予測用パラメタ'!E21:'予測用パラメタ'!E21)</f>
        <v>2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'!D16:'価格・加入者指数 '!D16)</f>
        <v>1.0324666487130625</v>
      </c>
      <c r="D19" s="33">
        <f t="shared" si="0"/>
        <v>1548.6999730695936</v>
      </c>
      <c r="E19" s="10">
        <f>SUM('価格・加入者指数 '!E16:'価格・加入者指数 '!E16)</f>
        <v>0.6753335128693742</v>
      </c>
      <c r="F19" s="34">
        <f t="shared" si="1"/>
        <v>20219.902861892748</v>
      </c>
      <c r="G19" s="34">
        <f t="shared" si="2"/>
        <v>7279.945005971667</v>
      </c>
      <c r="H19" s="34">
        <f t="shared" si="3"/>
        <v>375774.7562121972</v>
      </c>
      <c r="I19" s="33">
        <f t="shared" si="4"/>
        <v>131209.55273528877</v>
      </c>
      <c r="J19" s="51">
        <f t="shared" si="5"/>
        <v>1</v>
      </c>
      <c r="K19" s="217">
        <f t="shared" si="6"/>
        <v>10000</v>
      </c>
      <c r="L19" s="34">
        <f t="shared" si="7"/>
        <v>72799.45005971668</v>
      </c>
      <c r="M19" s="33">
        <f t="shared" si="8"/>
        <v>448574.20627191383</v>
      </c>
      <c r="N19" s="218">
        <f t="shared" si="9"/>
        <v>1.0000126020298497</v>
      </c>
      <c r="O19" s="33">
        <f t="shared" si="10"/>
        <v>5000.063010149248</v>
      </c>
      <c r="P19" s="218">
        <f t="shared" si="11"/>
        <v>1.0009049016176448</v>
      </c>
      <c r="Q19" s="34">
        <f t="shared" si="12"/>
        <v>10009.049016176448</v>
      </c>
      <c r="R19" s="34">
        <f t="shared" si="13"/>
        <v>15009.112026325696</v>
      </c>
      <c r="S19" s="34">
        <f t="shared" si="14"/>
        <v>36400.18374027968</v>
      </c>
      <c r="T19" s="34">
        <f t="shared" si="15"/>
        <v>72865.32639983937</v>
      </c>
      <c r="U19" s="33">
        <f t="shared" si="16"/>
        <v>109265.51014011905</v>
      </c>
      <c r="V19" s="34">
        <f t="shared" si="17"/>
        <v>15009.112026325698</v>
      </c>
      <c r="W19" s="34">
        <f t="shared" si="18"/>
        <v>22639.269964665604</v>
      </c>
      <c r="X19" s="34">
        <f t="shared" si="19"/>
        <v>71036.30362304865</v>
      </c>
      <c r="Y19" s="34">
        <f t="shared" si="20"/>
        <v>30584.633811676897</v>
      </c>
      <c r="Z19" s="34">
        <f t="shared" si="21"/>
        <v>175169.72400731326</v>
      </c>
      <c r="AA19" s="33">
        <f t="shared" si="22"/>
        <v>246206.0276303619</v>
      </c>
      <c r="AB19" s="33">
        <f t="shared" si="23"/>
        <v>53223.9037763425</v>
      </c>
      <c r="AC19" s="62">
        <f t="shared" si="24"/>
        <v>56.517</v>
      </c>
      <c r="AD19" s="81">
        <f t="shared" si="25"/>
        <v>0.3</v>
      </c>
      <c r="AE19" s="33">
        <f t="shared" si="26"/>
        <v>1148834.2209041603</v>
      </c>
      <c r="AF19" s="33">
        <f t="shared" si="27"/>
        <v>375774.7562121972</v>
      </c>
      <c r="AG19" s="33">
        <f t="shared" si="28"/>
        <v>1202058.1246805028</v>
      </c>
      <c r="AH19" s="23">
        <f t="shared" si="29"/>
        <v>-826283.3684683056</v>
      </c>
      <c r="AI19" s="33">
        <f t="shared" si="30"/>
        <v>-1814634.187512306</v>
      </c>
      <c r="AJ19" s="11"/>
      <c r="AL19" s="32"/>
      <c r="AM19" s="83" t="s">
        <v>112</v>
      </c>
      <c r="AN19" s="156" t="s">
        <v>113</v>
      </c>
      <c r="AO19" s="137" t="s">
        <v>152</v>
      </c>
      <c r="AP19" s="216">
        <f>SUM('予測用パラメタ'!E22:'予測用パラメタ'!E22)</f>
        <v>2000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'!D17:'価格・加入者指数 '!D17)</f>
        <v>1.0187731774483155</v>
      </c>
      <c r="D20" s="33">
        <f t="shared" si="0"/>
        <v>1528.1597661724734</v>
      </c>
      <c r="E20" s="10">
        <f>SUM('価格・加入者指数 '!E17:'価格・加入者指数 '!E17)</f>
        <v>0.8122682255168451</v>
      </c>
      <c r="F20" s="34">
        <f t="shared" si="1"/>
        <v>26951.4167936494</v>
      </c>
      <c r="G20" s="34">
        <f t="shared" si="2"/>
        <v>6731.513931756654</v>
      </c>
      <c r="H20" s="34">
        <f t="shared" si="3"/>
        <v>494232.8494248017</v>
      </c>
      <c r="I20" s="33">
        <f t="shared" si="4"/>
        <v>118458.09321260452</v>
      </c>
      <c r="J20" s="51">
        <f t="shared" si="5"/>
        <v>1</v>
      </c>
      <c r="K20" s="217">
        <f t="shared" si="6"/>
        <v>10000</v>
      </c>
      <c r="L20" s="34">
        <f t="shared" si="7"/>
        <v>67315.13931756653</v>
      </c>
      <c r="M20" s="33">
        <f t="shared" si="8"/>
        <v>561547.9887423683</v>
      </c>
      <c r="N20" s="218">
        <f t="shared" si="9"/>
        <v>1.0000320250710697</v>
      </c>
      <c r="O20" s="33">
        <f t="shared" si="10"/>
        <v>5000.160125355348</v>
      </c>
      <c r="P20" s="218">
        <f t="shared" si="11"/>
        <v>1.000087782422094</v>
      </c>
      <c r="Q20" s="34">
        <f t="shared" si="12"/>
        <v>10000.87782422094</v>
      </c>
      <c r="R20" s="34">
        <f t="shared" si="13"/>
        <v>15001.037949576286</v>
      </c>
      <c r="S20" s="34">
        <f t="shared" si="14"/>
        <v>33658.647544843625</v>
      </c>
      <c r="T20" s="34">
        <f t="shared" si="15"/>
        <v>67321.04840353942</v>
      </c>
      <c r="U20" s="33">
        <f t="shared" si="16"/>
        <v>100979.69594838304</v>
      </c>
      <c r="V20" s="34">
        <f t="shared" si="17"/>
        <v>15001.037949576288</v>
      </c>
      <c r="W20" s="34">
        <f t="shared" si="18"/>
        <v>26151.14559946834</v>
      </c>
      <c r="X20" s="34">
        <f t="shared" si="19"/>
        <v>82055.68120322668</v>
      </c>
      <c r="Y20" s="34">
        <f t="shared" si="20"/>
        <v>36998.81179941609</v>
      </c>
      <c r="Z20" s="34">
        <f t="shared" si="21"/>
        <v>211906.13859917579</v>
      </c>
      <c r="AA20" s="33">
        <f t="shared" si="22"/>
        <v>293961.81980240246</v>
      </c>
      <c r="AB20" s="33">
        <f t="shared" si="23"/>
        <v>63149.957398884435</v>
      </c>
      <c r="AC20" s="62">
        <f t="shared" si="24"/>
        <v>56.517</v>
      </c>
      <c r="AD20" s="81">
        <f t="shared" si="25"/>
        <v>0.3</v>
      </c>
      <c r="AE20" s="33">
        <f t="shared" si="26"/>
        <v>1531298.6479647781</v>
      </c>
      <c r="AF20" s="33">
        <f t="shared" si="27"/>
        <v>494232.8494248017</v>
      </c>
      <c r="AG20" s="33">
        <f t="shared" si="28"/>
        <v>1594448.6053636626</v>
      </c>
      <c r="AH20" s="23">
        <f t="shared" si="29"/>
        <v>-1100215.7559388608</v>
      </c>
      <c r="AI20" s="33">
        <f t="shared" si="30"/>
        <v>-2914849.943451167</v>
      </c>
      <c r="AJ20" s="11"/>
      <c r="AL20" s="32"/>
      <c r="AM20" s="105"/>
      <c r="AN20" s="156" t="s">
        <v>149</v>
      </c>
      <c r="AO20" s="160" t="s">
        <v>150</v>
      </c>
      <c r="AP20" s="211">
        <f>SUM('予測用パラメタ'!E23:'予測用パラメタ'!E23)</f>
        <v>1.5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'!D18:'価格・加入者指数 '!D18)</f>
        <v>1.009999999796026</v>
      </c>
      <c r="D21" s="33">
        <f t="shared" si="0"/>
        <v>1514.9999996940392</v>
      </c>
      <c r="E21" s="10">
        <f>SUM('価格・加入者指数 '!E18:'価格・加入者指数 '!E18)</f>
        <v>0.9000000020397403</v>
      </c>
      <c r="F21" s="34">
        <f t="shared" si="1"/>
        <v>32049.23320755197</v>
      </c>
      <c r="G21" s="34">
        <f t="shared" si="2"/>
        <v>5097.8164139025685</v>
      </c>
      <c r="H21" s="34">
        <f t="shared" si="3"/>
        <v>582655.0595956251</v>
      </c>
      <c r="I21" s="33">
        <f t="shared" si="4"/>
        <v>88422.21017082344</v>
      </c>
      <c r="J21" s="51">
        <f t="shared" si="5"/>
        <v>1</v>
      </c>
      <c r="K21" s="217">
        <f t="shared" si="6"/>
        <v>10000</v>
      </c>
      <c r="L21" s="34">
        <f t="shared" si="7"/>
        <v>50978.164139025685</v>
      </c>
      <c r="M21" s="33">
        <f t="shared" si="8"/>
        <v>633633.2237346509</v>
      </c>
      <c r="N21" s="218">
        <f t="shared" si="9"/>
        <v>1.0005153173513286</v>
      </c>
      <c r="O21" s="33">
        <f t="shared" si="10"/>
        <v>5002.576586756643</v>
      </c>
      <c r="P21" s="218">
        <f t="shared" si="11"/>
        <v>1.0000150006380897</v>
      </c>
      <c r="Q21" s="34">
        <f t="shared" si="12"/>
        <v>10000.150006380896</v>
      </c>
      <c r="R21" s="34">
        <f t="shared" si="13"/>
        <v>15002.72659313754</v>
      </c>
      <c r="S21" s="34">
        <f t="shared" si="14"/>
        <v>25502.217035772705</v>
      </c>
      <c r="T21" s="34">
        <f t="shared" si="15"/>
        <v>50978.92884401641</v>
      </c>
      <c r="U21" s="33">
        <f t="shared" si="16"/>
        <v>76481.14587978911</v>
      </c>
      <c r="V21" s="34">
        <f t="shared" si="17"/>
        <v>15002.72659313754</v>
      </c>
      <c r="W21" s="34">
        <f t="shared" si="18"/>
        <v>25944.332066218543</v>
      </c>
      <c r="X21" s="34">
        <f t="shared" si="19"/>
        <v>81406.75263953104</v>
      </c>
      <c r="Y21" s="34">
        <f t="shared" si="20"/>
        <v>39439.740235403304</v>
      </c>
      <c r="Z21" s="34">
        <f t="shared" si="21"/>
        <v>225886.2556437761</v>
      </c>
      <c r="AA21" s="33">
        <f t="shared" si="22"/>
        <v>307293.00828330714</v>
      </c>
      <c r="AB21" s="33">
        <f t="shared" si="23"/>
        <v>65384.07230162185</v>
      </c>
      <c r="AC21" s="62">
        <f t="shared" si="24"/>
        <v>56.517</v>
      </c>
      <c r="AD21" s="81">
        <f t="shared" si="25"/>
        <v>0.3</v>
      </c>
      <c r="AE21" s="33">
        <f t="shared" si="26"/>
        <v>1820941.2831534804</v>
      </c>
      <c r="AF21" s="33">
        <f t="shared" si="27"/>
        <v>582655.0595956251</v>
      </c>
      <c r="AG21" s="33">
        <f t="shared" si="28"/>
        <v>1886325.3554551022</v>
      </c>
      <c r="AH21" s="23">
        <f t="shared" si="29"/>
        <v>-1303670.295859477</v>
      </c>
      <c r="AI21" s="33">
        <f t="shared" si="30"/>
        <v>-4218520.239310645</v>
      </c>
      <c r="AJ21" s="11"/>
      <c r="AL21" s="66"/>
      <c r="AM21" s="38" t="s">
        <v>151</v>
      </c>
      <c r="AN21" s="164"/>
      <c r="AO21" s="137" t="s">
        <v>109</v>
      </c>
      <c r="AP21" s="216">
        <f>SUM('予測用パラメタ'!E24:'予測用パラメタ'!E24)</f>
        <v>10000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'!D19:'価格・加入者指数 '!D19)</f>
        <v>1.0050707997810433</v>
      </c>
      <c r="D22" s="33">
        <f t="shared" si="0"/>
        <v>1507.606199671565</v>
      </c>
      <c r="E22" s="10">
        <f>SUM('価格・加入者指数 '!E19:'価格・加入者指数 '!E19)</f>
        <v>0.9492920021895666</v>
      </c>
      <c r="F22" s="34">
        <f t="shared" si="1"/>
        <v>35473.934300567154</v>
      </c>
      <c r="G22" s="34">
        <f t="shared" si="2"/>
        <v>3424.7010930151846</v>
      </c>
      <c r="H22" s="34">
        <f t="shared" si="3"/>
        <v>641768.6793393218</v>
      </c>
      <c r="I22" s="33">
        <f t="shared" si="4"/>
        <v>59113.61974369665</v>
      </c>
      <c r="J22" s="51">
        <f t="shared" si="5"/>
        <v>1</v>
      </c>
      <c r="K22" s="217">
        <f t="shared" si="6"/>
        <v>10000</v>
      </c>
      <c r="L22" s="34">
        <f t="shared" si="7"/>
        <v>34247.010930151846</v>
      </c>
      <c r="M22" s="33">
        <f t="shared" si="8"/>
        <v>676015.6902694736</v>
      </c>
      <c r="N22" s="218">
        <f t="shared" si="9"/>
        <v>1.0088669011510842</v>
      </c>
      <c r="O22" s="33">
        <f t="shared" si="10"/>
        <v>5044.334505755422</v>
      </c>
      <c r="P22" s="218">
        <f t="shared" si="11"/>
        <v>1.0000045776317812</v>
      </c>
      <c r="Q22" s="34">
        <f t="shared" si="12"/>
        <v>10000.045776317811</v>
      </c>
      <c r="R22" s="34">
        <f t="shared" si="13"/>
        <v>15044.380282073233</v>
      </c>
      <c r="S22" s="34">
        <f t="shared" si="14"/>
        <v>17275.3378953948</v>
      </c>
      <c r="T22" s="34">
        <f t="shared" si="15"/>
        <v>34247.16770035749</v>
      </c>
      <c r="U22" s="33">
        <f t="shared" si="16"/>
        <v>51522.505595752285</v>
      </c>
      <c r="V22" s="34">
        <f t="shared" si="17"/>
        <v>15044.38028207323</v>
      </c>
      <c r="W22" s="34">
        <f t="shared" si="18"/>
        <v>23181.523623977013</v>
      </c>
      <c r="X22" s="34">
        <f t="shared" si="19"/>
        <v>72737.7584687073</v>
      </c>
      <c r="Y22" s="34">
        <f t="shared" si="20"/>
        <v>38533.11707078431</v>
      </c>
      <c r="Z22" s="34">
        <f t="shared" si="21"/>
        <v>220693.6831087303</v>
      </c>
      <c r="AA22" s="33">
        <f t="shared" si="22"/>
        <v>293431.44157743757</v>
      </c>
      <c r="AB22" s="33">
        <f t="shared" si="23"/>
        <v>61714.64069476133</v>
      </c>
      <c r="AC22" s="62">
        <f t="shared" si="24"/>
        <v>56.517</v>
      </c>
      <c r="AD22" s="81">
        <f t="shared" si="25"/>
        <v>0.3</v>
      </c>
      <c r="AE22" s="33">
        <f t="shared" si="26"/>
        <v>2015522.525155324</v>
      </c>
      <c r="AF22" s="33">
        <f t="shared" si="27"/>
        <v>641768.6793393218</v>
      </c>
      <c r="AG22" s="33">
        <f t="shared" si="28"/>
        <v>2077237.1658500854</v>
      </c>
      <c r="AH22" s="23">
        <f t="shared" si="29"/>
        <v>-1435468.4865107636</v>
      </c>
      <c r="AI22" s="33">
        <f t="shared" si="30"/>
        <v>-5653988.725821408</v>
      </c>
      <c r="AJ22" s="11"/>
      <c r="AL22" s="32" t="s">
        <v>115</v>
      </c>
      <c r="AM22" s="83" t="s">
        <v>116</v>
      </c>
      <c r="AN22" s="156" t="s">
        <v>108</v>
      </c>
      <c r="AO22" s="137" t="s">
        <v>148</v>
      </c>
      <c r="AP22" s="166" t="s">
        <v>153</v>
      </c>
    </row>
    <row r="23" spans="1:42" ht="12.75">
      <c r="A23" s="62">
        <v>2009</v>
      </c>
      <c r="B23" s="71">
        <v>38626.520851476394</v>
      </c>
      <c r="C23" s="10">
        <f>SUM('価格・加入者指数 '!D20:'価格・加入者指数 '!D20)</f>
        <v>1.0025037092534457</v>
      </c>
      <c r="D23" s="33">
        <f t="shared" si="0"/>
        <v>1503.7555638801684</v>
      </c>
      <c r="E23" s="10">
        <f>SUM('価格・加入者指数 '!E20:'価格・加入者指数 '!E20)</f>
        <v>0.9749629074655435</v>
      </c>
      <c r="F23" s="34">
        <f t="shared" si="1"/>
        <v>37659.425074633866</v>
      </c>
      <c r="G23" s="34">
        <f t="shared" si="2"/>
        <v>2185.4907740667113</v>
      </c>
      <c r="H23" s="34">
        <f t="shared" si="3"/>
        <v>679566.8398621081</v>
      </c>
      <c r="I23" s="33">
        <f t="shared" si="4"/>
        <v>37798.16052278632</v>
      </c>
      <c r="J23" s="51">
        <f t="shared" si="5"/>
        <v>1</v>
      </c>
      <c r="K23" s="217">
        <f t="shared" si="6"/>
        <v>10000</v>
      </c>
      <c r="L23" s="34">
        <f t="shared" si="7"/>
        <v>21854.907740667113</v>
      </c>
      <c r="M23" s="33">
        <f t="shared" si="8"/>
        <v>701421.7476027752</v>
      </c>
      <c r="N23" s="218">
        <f t="shared" si="9"/>
        <v>1.0729463922360953</v>
      </c>
      <c r="O23" s="33">
        <f t="shared" si="10"/>
        <v>5364.731961180477</v>
      </c>
      <c r="P23" s="218">
        <f t="shared" si="11"/>
        <v>1.00000214630638</v>
      </c>
      <c r="Q23" s="34">
        <f t="shared" si="12"/>
        <v>10000.0214630638</v>
      </c>
      <c r="R23" s="34">
        <f t="shared" si="13"/>
        <v>15364.753424244278</v>
      </c>
      <c r="S23" s="34">
        <f t="shared" si="14"/>
        <v>11724.572206500747</v>
      </c>
      <c r="T23" s="34">
        <f t="shared" si="15"/>
        <v>21854.954647995033</v>
      </c>
      <c r="U23" s="33">
        <f t="shared" si="16"/>
        <v>33579.52685449578</v>
      </c>
      <c r="V23" s="34">
        <f t="shared" si="17"/>
        <v>15364.753424244278</v>
      </c>
      <c r="W23" s="34">
        <f t="shared" si="18"/>
        <v>19530.193207227327</v>
      </c>
      <c r="X23" s="34">
        <f t="shared" si="19"/>
        <v>61280.80705123102</v>
      </c>
      <c r="Y23" s="34">
        <f t="shared" si="20"/>
        <v>35621.10991176531</v>
      </c>
      <c r="Z23" s="34">
        <f t="shared" si="21"/>
        <v>204015.52068594104</v>
      </c>
      <c r="AA23" s="33">
        <f t="shared" si="22"/>
        <v>265296.3277371721</v>
      </c>
      <c r="AB23" s="33">
        <f t="shared" si="23"/>
        <v>55151.30311899263</v>
      </c>
      <c r="AC23" s="62">
        <f t="shared" si="24"/>
        <v>56.517</v>
      </c>
      <c r="AD23" s="81">
        <f t="shared" si="25"/>
        <v>0.3</v>
      </c>
      <c r="AE23" s="33">
        <f t="shared" si="26"/>
        <v>2139695.554465472</v>
      </c>
      <c r="AF23" s="33">
        <f t="shared" si="27"/>
        <v>679566.8398621081</v>
      </c>
      <c r="AG23" s="33">
        <f t="shared" si="28"/>
        <v>2194846.857584465</v>
      </c>
      <c r="AH23" s="23">
        <f t="shared" si="29"/>
        <v>-1515280.0177223566</v>
      </c>
      <c r="AI23" s="33">
        <f t="shared" si="30"/>
        <v>-7169268.743543765</v>
      </c>
      <c r="AJ23" s="11"/>
      <c r="AL23" s="28"/>
      <c r="AM23" s="105"/>
      <c r="AN23" s="156" t="s">
        <v>149</v>
      </c>
      <c r="AO23" s="160" t="s">
        <v>150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'!D21:'価格・加入者指数 '!D21)</f>
        <v>1.0012195121405185</v>
      </c>
      <c r="D24" s="33">
        <f t="shared" si="0"/>
        <v>1501.8292682107779</v>
      </c>
      <c r="E24" s="10">
        <f>SUM('価格・加入者指数 '!E21:'価格・加入者指数 '!E21)</f>
        <v>0.9878048785948144</v>
      </c>
      <c r="F24" s="34">
        <f t="shared" si="1"/>
        <v>39051.92802213637</v>
      </c>
      <c r="G24" s="34">
        <f t="shared" si="2"/>
        <v>1392.5029475025076</v>
      </c>
      <c r="H24" s="34">
        <f t="shared" si="3"/>
        <v>703791.9418044604</v>
      </c>
      <c r="I24" s="33">
        <f t="shared" si="4"/>
        <v>24225.101942352252</v>
      </c>
      <c r="J24" s="51">
        <f t="shared" si="5"/>
        <v>1</v>
      </c>
      <c r="K24" s="217">
        <f t="shared" si="6"/>
        <v>10000</v>
      </c>
      <c r="L24" s="34">
        <f t="shared" si="7"/>
        <v>13925.029475025076</v>
      </c>
      <c r="M24" s="33">
        <f t="shared" si="8"/>
        <v>717716.9712794854</v>
      </c>
      <c r="N24" s="218">
        <f t="shared" si="9"/>
        <v>1.2809787034841593</v>
      </c>
      <c r="O24" s="33">
        <f t="shared" si="10"/>
        <v>6404.893517420796</v>
      </c>
      <c r="P24" s="218">
        <f t="shared" si="11"/>
        <v>1.0000013246438832</v>
      </c>
      <c r="Q24" s="34">
        <f t="shared" si="12"/>
        <v>10000.013246438832</v>
      </c>
      <c r="R24" s="34">
        <f t="shared" si="13"/>
        <v>16404.906763859628</v>
      </c>
      <c r="S24" s="34">
        <f t="shared" si="14"/>
        <v>8918.833101448161</v>
      </c>
      <c r="T24" s="34">
        <f t="shared" si="15"/>
        <v>13925.047920730192</v>
      </c>
      <c r="U24" s="33">
        <f t="shared" si="16"/>
        <v>22843.881022178353</v>
      </c>
      <c r="V24" s="34">
        <f t="shared" si="17"/>
        <v>16404.906763859624</v>
      </c>
      <c r="W24" s="34">
        <f t="shared" si="18"/>
        <v>16148.352741515506</v>
      </c>
      <c r="X24" s="34">
        <f t="shared" si="19"/>
        <v>50669.446945451855</v>
      </c>
      <c r="Y24" s="34">
        <f t="shared" si="20"/>
        <v>31832.97748813058</v>
      </c>
      <c r="Z24" s="34">
        <f t="shared" si="21"/>
        <v>182319.45869490594</v>
      </c>
      <c r="AA24" s="33">
        <f t="shared" si="22"/>
        <v>232988.9056403578</v>
      </c>
      <c r="AB24" s="33">
        <f t="shared" si="23"/>
        <v>47981.33022964608</v>
      </c>
      <c r="AC24" s="62">
        <f t="shared" si="24"/>
        <v>56.517</v>
      </c>
      <c r="AD24" s="81">
        <f t="shared" si="25"/>
        <v>0.3</v>
      </c>
      <c r="AE24" s="33">
        <f t="shared" si="26"/>
        <v>2218813.3944337224</v>
      </c>
      <c r="AF24" s="33">
        <f t="shared" si="27"/>
        <v>703791.9418044604</v>
      </c>
      <c r="AG24" s="33">
        <f t="shared" si="28"/>
        <v>2266794.7246633684</v>
      </c>
      <c r="AH24" s="23">
        <f t="shared" si="29"/>
        <v>-1563002.7828589082</v>
      </c>
      <c r="AI24" s="33">
        <f t="shared" si="30"/>
        <v>-8732271.526402673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0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308</v>
      </c>
      <c r="D29" s="147"/>
      <c r="E29" s="148"/>
      <c r="F29" s="2"/>
      <c r="G29" s="19"/>
      <c r="H29" s="90"/>
      <c r="I29" s="2"/>
      <c r="J29" s="38" t="s">
        <v>117</v>
      </c>
      <c r="K29" s="37"/>
      <c r="L29" s="37"/>
      <c r="M29" s="18"/>
      <c r="N29" s="38" t="s">
        <v>118</v>
      </c>
      <c r="O29" s="37"/>
      <c r="P29" s="37"/>
      <c r="Q29" s="18"/>
      <c r="R29" s="2"/>
      <c r="S29" s="2"/>
      <c r="T29" s="2"/>
      <c r="U29" s="2"/>
      <c r="V29" s="2"/>
      <c r="W29" s="38" t="s">
        <v>119</v>
      </c>
      <c r="X29" s="4"/>
      <c r="Y29" s="18"/>
      <c r="Z29" s="2"/>
      <c r="AA29" s="2"/>
      <c r="AB29" s="2"/>
      <c r="AC29" s="42" t="s">
        <v>120</v>
      </c>
      <c r="AD29" s="49"/>
      <c r="AE29" s="18"/>
      <c r="AF29" s="42" t="s">
        <v>121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122</v>
      </c>
      <c r="D30" s="68">
        <f>$AP$4</f>
        <v>1500</v>
      </c>
      <c r="E30" s="18" t="s">
        <v>297</v>
      </c>
      <c r="H30" s="24"/>
      <c r="J30" s="58" t="s">
        <v>309</v>
      </c>
      <c r="K30" s="53" t="s">
        <v>123</v>
      </c>
      <c r="L30" s="82"/>
      <c r="M30" s="59"/>
      <c r="N30" s="58" t="s">
        <v>309</v>
      </c>
      <c r="O30" s="53" t="s">
        <v>123</v>
      </c>
      <c r="P30" s="82"/>
      <c r="Q30" s="59"/>
      <c r="W30" s="53" t="s">
        <v>69</v>
      </c>
      <c r="X30" s="143">
        <f>$AP$6</f>
        <v>0.3187</v>
      </c>
      <c r="Y30" s="35" t="s">
        <v>70</v>
      </c>
      <c r="AC30" s="53" t="s">
        <v>124</v>
      </c>
      <c r="AD30" s="141">
        <f>$AP$8</f>
        <v>56.517</v>
      </c>
      <c r="AE30" s="57" t="s">
        <v>89</v>
      </c>
      <c r="AF30" s="58"/>
      <c r="AO30" s="161"/>
      <c r="AP30" s="12"/>
    </row>
    <row r="31" spans="3:42" s="25" customFormat="1" ht="13.5" thickBot="1">
      <c r="C31" s="67" t="s">
        <v>125</v>
      </c>
      <c r="D31" s="69">
        <f>$AP$5</f>
        <v>1</v>
      </c>
      <c r="E31" s="59" t="s">
        <v>93</v>
      </c>
      <c r="H31" s="12"/>
      <c r="J31" s="58" t="s">
        <v>7</v>
      </c>
      <c r="K31" s="58" t="s">
        <v>126</v>
      </c>
      <c r="L31" s="83" t="s">
        <v>127</v>
      </c>
      <c r="M31" s="59"/>
      <c r="N31" s="58" t="s">
        <v>7</v>
      </c>
      <c r="O31" s="58" t="s">
        <v>126</v>
      </c>
      <c r="P31" s="83" t="s">
        <v>127</v>
      </c>
      <c r="Q31" s="59"/>
      <c r="W31" s="53" t="s">
        <v>128</v>
      </c>
      <c r="X31" s="144">
        <f>$AP$7</f>
        <v>0.1746</v>
      </c>
      <c r="Y31" s="35" t="s">
        <v>129</v>
      </c>
      <c r="AC31" s="53" t="s">
        <v>130</v>
      </c>
      <c r="AD31" s="142">
        <f>$AP$9</f>
        <v>0.3</v>
      </c>
      <c r="AE31" s="57" t="s">
        <v>104</v>
      </c>
      <c r="AF31" s="36" t="s">
        <v>131</v>
      </c>
      <c r="AN31" s="155"/>
      <c r="AO31" s="161"/>
      <c r="AP31" s="12"/>
    </row>
    <row r="32" spans="8:43" s="25" customFormat="1" ht="14.25" thickBot="1" thickTop="1">
      <c r="H32" s="12"/>
      <c r="J32" s="58" t="s">
        <v>132</v>
      </c>
      <c r="K32" s="77" t="s">
        <v>133</v>
      </c>
      <c r="L32" s="84">
        <f>$AP$10</f>
        <v>2</v>
      </c>
      <c r="M32" s="59" t="s">
        <v>134</v>
      </c>
      <c r="N32" s="58" t="s">
        <v>132</v>
      </c>
      <c r="O32" s="77" t="s">
        <v>133</v>
      </c>
      <c r="P32" s="84">
        <f>$AP$14</f>
        <v>4</v>
      </c>
      <c r="Q32" s="59" t="s">
        <v>134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310</v>
      </c>
      <c r="K33" s="78" t="s">
        <v>135</v>
      </c>
      <c r="L33" s="85">
        <v>1</v>
      </c>
      <c r="M33" s="58" t="s">
        <v>136</v>
      </c>
      <c r="N33" s="58" t="s">
        <v>137</v>
      </c>
      <c r="O33" s="78" t="s">
        <v>135</v>
      </c>
      <c r="P33" s="85">
        <v>1</v>
      </c>
      <c r="Q33" s="58" t="s">
        <v>136</v>
      </c>
      <c r="AN33" s="155"/>
      <c r="AO33" s="161"/>
      <c r="AP33" s="12"/>
    </row>
    <row r="34" spans="10:42" s="25" customFormat="1" ht="14.25" thickBot="1" thickTop="1">
      <c r="J34" s="53" t="s">
        <v>138</v>
      </c>
      <c r="K34" s="74">
        <f>$AP$11</f>
        <v>1000</v>
      </c>
      <c r="L34" s="84">
        <f>$AP$12</f>
        <v>1.01</v>
      </c>
      <c r="M34" s="59"/>
      <c r="N34" s="53" t="s">
        <v>139</v>
      </c>
      <c r="O34" s="74">
        <f>$AP$15</f>
        <v>2000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140</v>
      </c>
      <c r="K35" s="75" t="s">
        <v>141</v>
      </c>
      <c r="L35" s="86">
        <f>$L$32-1</f>
        <v>1</v>
      </c>
      <c r="M35" s="42"/>
      <c r="N35" s="140" t="s">
        <v>140</v>
      </c>
      <c r="O35" s="75" t="s">
        <v>141</v>
      </c>
      <c r="P35" s="86">
        <f>$P$32-1</f>
        <v>3</v>
      </c>
      <c r="Q35" s="42"/>
    </row>
    <row r="36" spans="10:17" ht="12.75">
      <c r="J36" s="32"/>
      <c r="K36" s="76" t="s">
        <v>142</v>
      </c>
      <c r="L36" s="87">
        <f>(-1/$K$34)*LN(($L$34-$L$37)/$L$35)</f>
        <v>0.004605170185988091</v>
      </c>
      <c r="M36" s="42"/>
      <c r="N36" s="32"/>
      <c r="O36" s="76" t="s">
        <v>142</v>
      </c>
      <c r="P36" s="87">
        <f>(-1/$O$34)*LN(($P$34-$P$37)/$P$35)</f>
        <v>0.0017005986908310772</v>
      </c>
      <c r="Q36" s="42"/>
    </row>
    <row r="37" spans="10:17" ht="13.5" thickBot="1">
      <c r="J37" s="66"/>
      <c r="K37" s="79" t="s">
        <v>143</v>
      </c>
      <c r="L37" s="87">
        <v>1</v>
      </c>
      <c r="M37" s="42"/>
      <c r="N37" s="66"/>
      <c r="O37" s="79" t="s">
        <v>143</v>
      </c>
      <c r="P37" s="87">
        <v>1</v>
      </c>
      <c r="Q37" s="42"/>
    </row>
    <row r="38" spans="10:17" ht="14.25" thickBot="1" thickTop="1">
      <c r="J38" s="38" t="s">
        <v>311</v>
      </c>
      <c r="K38" s="74">
        <f>$AP$13</f>
        <v>10000</v>
      </c>
      <c r="L38" s="18" t="s">
        <v>109</v>
      </c>
      <c r="M38" s="42"/>
      <c r="N38" s="38" t="s">
        <v>144</v>
      </c>
      <c r="O38" s="74">
        <f>$AP$17</f>
        <v>5000</v>
      </c>
      <c r="P38" s="18" t="s">
        <v>109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145</v>
      </c>
      <c r="Q41" s="37"/>
      <c r="R41" s="37"/>
      <c r="S41" s="18"/>
    </row>
    <row r="42" spans="16:19" ht="12.75">
      <c r="P42" s="58" t="s">
        <v>146</v>
      </c>
      <c r="Q42" s="53" t="s">
        <v>123</v>
      </c>
      <c r="R42" s="82"/>
      <c r="S42" s="59"/>
    </row>
    <row r="43" spans="16:19" ht="13.5" thickBot="1">
      <c r="P43" s="58" t="s">
        <v>7</v>
      </c>
      <c r="Q43" s="58" t="s">
        <v>126</v>
      </c>
      <c r="R43" s="83" t="s">
        <v>127</v>
      </c>
      <c r="S43" s="59"/>
    </row>
    <row r="44" spans="16:19" ht="14.25" thickBot="1" thickTop="1">
      <c r="P44" s="58" t="s">
        <v>111</v>
      </c>
      <c r="Q44" s="77" t="s">
        <v>133</v>
      </c>
      <c r="R44" s="84">
        <f>$AP$18</f>
        <v>2</v>
      </c>
      <c r="S44" s="59" t="s">
        <v>134</v>
      </c>
    </row>
    <row r="45" spans="16:19" ht="14.25" thickBot="1" thickTop="1">
      <c r="P45" s="58" t="s">
        <v>310</v>
      </c>
      <c r="Q45" s="78" t="s">
        <v>135</v>
      </c>
      <c r="R45" s="85">
        <v>1</v>
      </c>
      <c r="S45" s="58" t="s">
        <v>136</v>
      </c>
    </row>
    <row r="46" spans="16:19" ht="14.25" thickBot="1" thickTop="1">
      <c r="P46" s="53" t="s">
        <v>312</v>
      </c>
      <c r="Q46" s="74">
        <f>$AP$19</f>
        <v>2000</v>
      </c>
      <c r="R46" s="84">
        <f>$AP$20</f>
        <v>1.5</v>
      </c>
      <c r="S46" s="59"/>
    </row>
    <row r="47" spans="16:19" ht="13.5" thickTop="1">
      <c r="P47" s="140" t="s">
        <v>140</v>
      </c>
      <c r="Q47" s="75" t="s">
        <v>141</v>
      </c>
      <c r="R47" s="86">
        <f>$R$44-1</f>
        <v>1</v>
      </c>
      <c r="S47" s="42"/>
    </row>
    <row r="48" spans="16:19" ht="12.75">
      <c r="P48" s="32"/>
      <c r="Q48" s="76" t="s">
        <v>142</v>
      </c>
      <c r="R48" s="87">
        <f>(-1/$Q$46)*LN(($R$46-$R$49)/$R$47)</f>
        <v>0.00034657359027997266</v>
      </c>
      <c r="S48" s="42"/>
    </row>
    <row r="49" spans="16:19" ht="13.5" thickBot="1">
      <c r="P49" s="66"/>
      <c r="Q49" s="79" t="s">
        <v>143</v>
      </c>
      <c r="R49" s="87">
        <v>1</v>
      </c>
      <c r="S49" s="42"/>
    </row>
    <row r="50" spans="16:19" ht="14.25" thickBot="1" thickTop="1">
      <c r="P50" s="38" t="s">
        <v>311</v>
      </c>
      <c r="Q50" s="74">
        <f>$AP$21</f>
        <v>10000</v>
      </c>
      <c r="R50" s="18" t="s">
        <v>109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N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19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40</v>
      </c>
      <c r="C3" s="134" t="s">
        <v>178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2（政策価格）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2（政策価格）</v>
      </c>
      <c r="AD3" s="134"/>
      <c r="AE3" s="134"/>
      <c r="AF3" s="134"/>
      <c r="AG3" s="134"/>
      <c r="AH3" s="134"/>
      <c r="AI3" s="153"/>
      <c r="AJ3" s="149"/>
      <c r="AL3" s="92" t="s">
        <v>48</v>
      </c>
      <c r="AM3" s="31"/>
      <c r="AN3" s="55"/>
      <c r="AO3" s="159" t="s">
        <v>42</v>
      </c>
      <c r="AP3" s="162" t="s">
        <v>186</v>
      </c>
    </row>
    <row r="4" spans="1:42" s="19" customFormat="1" ht="14.25" thickBot="1" thickTop="1">
      <c r="A4" s="91"/>
      <c r="B4" s="54" t="s">
        <v>43</v>
      </c>
      <c r="C4" s="55" t="s">
        <v>44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45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46</v>
      </c>
      <c r="AM4" s="67" t="s">
        <v>47</v>
      </c>
      <c r="AN4" s="164"/>
      <c r="AO4" s="137" t="s">
        <v>187</v>
      </c>
      <c r="AP4" s="216">
        <f>SUM('予測用パラメタ'!F4:'予測用パラメタ'!F4)</f>
        <v>1750</v>
      </c>
    </row>
    <row r="5" spans="1:42" s="19" customFormat="1" ht="14.25" thickBot="1" thickTop="1">
      <c r="A5" s="40" t="s">
        <v>48</v>
      </c>
      <c r="B5" s="29"/>
      <c r="C5" s="114" t="s">
        <v>49</v>
      </c>
      <c r="D5" s="109"/>
      <c r="E5" s="112"/>
      <c r="F5" s="114"/>
      <c r="G5" s="114"/>
      <c r="H5" s="114"/>
      <c r="I5" s="115"/>
      <c r="J5" s="108" t="s">
        <v>50</v>
      </c>
      <c r="K5" s="109"/>
      <c r="L5" s="110"/>
      <c r="M5" s="116" t="s">
        <v>51</v>
      </c>
      <c r="N5" s="117" t="s">
        <v>52</v>
      </c>
      <c r="O5" s="118"/>
      <c r="P5" s="118"/>
      <c r="Q5" s="118"/>
      <c r="R5" s="119"/>
      <c r="S5" s="119"/>
      <c r="T5" s="119"/>
      <c r="U5" s="119"/>
      <c r="V5" s="120"/>
      <c r="W5" s="108" t="s">
        <v>53</v>
      </c>
      <c r="X5" s="109"/>
      <c r="Y5" s="109"/>
      <c r="Z5" s="109"/>
      <c r="AA5" s="109"/>
      <c r="AB5" s="115"/>
      <c r="AC5" s="108" t="s">
        <v>54</v>
      </c>
      <c r="AD5" s="109"/>
      <c r="AE5" s="109"/>
      <c r="AF5" s="121" t="s">
        <v>55</v>
      </c>
      <c r="AG5" s="109"/>
      <c r="AH5" s="109"/>
      <c r="AI5" s="120"/>
      <c r="AJ5" s="150"/>
      <c r="AL5" s="145"/>
      <c r="AM5" s="67" t="s">
        <v>56</v>
      </c>
      <c r="AN5" s="164"/>
      <c r="AO5" s="160" t="s">
        <v>57</v>
      </c>
      <c r="AP5" s="216">
        <f>SUM('予測用パラメタ'!F5:'予測用パラメタ'!F5)</f>
        <v>0.95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58</v>
      </c>
      <c r="O6" s="118"/>
      <c r="P6" s="118"/>
      <c r="Q6" s="118"/>
      <c r="R6" s="119"/>
      <c r="S6" s="108" t="s">
        <v>188</v>
      </c>
      <c r="T6" s="109"/>
      <c r="U6" s="119"/>
      <c r="V6" s="120"/>
      <c r="W6" s="121" t="s">
        <v>59</v>
      </c>
      <c r="X6" s="120"/>
      <c r="Y6" s="121" t="s">
        <v>189</v>
      </c>
      <c r="Z6" s="120"/>
      <c r="AA6" s="123" t="s">
        <v>60</v>
      </c>
      <c r="AB6" s="123" t="s">
        <v>61</v>
      </c>
      <c r="AC6" s="124" t="s">
        <v>62</v>
      </c>
      <c r="AD6" s="125" t="s">
        <v>63</v>
      </c>
      <c r="AE6" s="126" t="s">
        <v>64</v>
      </c>
      <c r="AF6" s="123" t="s">
        <v>65</v>
      </c>
      <c r="AG6" s="123" t="s">
        <v>66</v>
      </c>
      <c r="AH6" s="115" t="s">
        <v>67</v>
      </c>
      <c r="AI6" s="152" t="s">
        <v>190</v>
      </c>
      <c r="AJ6" s="150"/>
      <c r="AK6" s="22"/>
      <c r="AL6" s="140" t="s">
        <v>68</v>
      </c>
      <c r="AM6" s="53" t="s">
        <v>69</v>
      </c>
      <c r="AN6" s="156"/>
      <c r="AO6" s="160" t="s">
        <v>70</v>
      </c>
      <c r="AP6" s="216">
        <f>SUM('予測用パラメタ'!F6:'予測用パラメタ'!F6)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71</v>
      </c>
      <c r="D7" s="55"/>
      <c r="E7" s="47" t="s">
        <v>72</v>
      </c>
      <c r="F7" s="94"/>
      <c r="G7" s="95"/>
      <c r="H7" s="47" t="s">
        <v>73</v>
      </c>
      <c r="I7" s="95"/>
      <c r="J7" s="67" t="s">
        <v>74</v>
      </c>
      <c r="K7" s="56"/>
      <c r="L7" s="93" t="s">
        <v>191</v>
      </c>
      <c r="M7" s="40" t="s">
        <v>191</v>
      </c>
      <c r="N7" s="99" t="s">
        <v>192</v>
      </c>
      <c r="P7" s="67" t="s">
        <v>189</v>
      </c>
      <c r="R7" s="93" t="s">
        <v>75</v>
      </c>
      <c r="S7" s="97" t="s">
        <v>76</v>
      </c>
      <c r="T7" s="97" t="s">
        <v>189</v>
      </c>
      <c r="U7" s="97" t="s">
        <v>75</v>
      </c>
      <c r="V7" s="99" t="s">
        <v>77</v>
      </c>
      <c r="W7" s="99" t="s">
        <v>78</v>
      </c>
      <c r="X7" s="99" t="s">
        <v>79</v>
      </c>
      <c r="Y7" s="99" t="s">
        <v>80</v>
      </c>
      <c r="Z7" s="99" t="s">
        <v>79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193</v>
      </c>
      <c r="AN7" s="156"/>
      <c r="AO7" s="160" t="s">
        <v>70</v>
      </c>
      <c r="AP7" s="216">
        <f>SUM('予測用パラメタ'!F7:'予測用パラメタ'!F7)</f>
        <v>0.1746</v>
      </c>
      <c r="AR7" s="19"/>
    </row>
    <row r="8" spans="1:44" s="25" customFormat="1" ht="14.25" thickBot="1" thickTop="1">
      <c r="A8" s="91"/>
      <c r="B8" s="100"/>
      <c r="C8" s="31" t="s">
        <v>2</v>
      </c>
      <c r="D8" s="39" t="s">
        <v>81</v>
      </c>
      <c r="E8" s="31" t="s">
        <v>194</v>
      </c>
      <c r="F8" s="92" t="s">
        <v>3</v>
      </c>
      <c r="G8" s="92" t="s">
        <v>6</v>
      </c>
      <c r="H8" s="92" t="s">
        <v>82</v>
      </c>
      <c r="I8" s="39" t="s">
        <v>83</v>
      </c>
      <c r="J8" s="39" t="s">
        <v>84</v>
      </c>
      <c r="K8" s="39" t="s">
        <v>85</v>
      </c>
      <c r="L8" s="98"/>
      <c r="M8" s="96"/>
      <c r="N8" s="101" t="s">
        <v>86</v>
      </c>
      <c r="O8" s="102" t="s">
        <v>85</v>
      </c>
      <c r="P8" s="101" t="s">
        <v>86</v>
      </c>
      <c r="Q8" s="67" t="s">
        <v>85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87</v>
      </c>
      <c r="AM8" s="53" t="s">
        <v>88</v>
      </c>
      <c r="AN8" s="156"/>
      <c r="AO8" s="137" t="s">
        <v>89</v>
      </c>
      <c r="AP8" s="216">
        <f>SUM('予測用パラメタ'!F8:'予測用パラメタ'!F8)</f>
        <v>56.517</v>
      </c>
      <c r="AR8" s="19"/>
    </row>
    <row r="9" spans="1:44" s="22" customFormat="1" ht="14.25" thickBot="1" thickTop="1">
      <c r="A9" s="58" t="s">
        <v>90</v>
      </c>
      <c r="B9" s="127" t="s">
        <v>1</v>
      </c>
      <c r="C9" s="128">
        <v>1</v>
      </c>
      <c r="D9" s="129" t="s">
        <v>195</v>
      </c>
      <c r="E9" s="130" t="s">
        <v>4</v>
      </c>
      <c r="F9" s="131" t="s">
        <v>5</v>
      </c>
      <c r="G9" s="131" t="s">
        <v>91</v>
      </c>
      <c r="H9" s="131" t="s">
        <v>92</v>
      </c>
      <c r="I9" s="129" t="s">
        <v>92</v>
      </c>
      <c r="J9" s="129" t="s">
        <v>93</v>
      </c>
      <c r="K9" s="129" t="s">
        <v>94</v>
      </c>
      <c r="L9" s="132" t="s">
        <v>95</v>
      </c>
      <c r="M9" s="133" t="s">
        <v>95</v>
      </c>
      <c r="N9" s="129" t="s">
        <v>93</v>
      </c>
      <c r="O9" s="129" t="s">
        <v>96</v>
      </c>
      <c r="P9" s="129" t="s">
        <v>97</v>
      </c>
      <c r="Q9" s="129" t="s">
        <v>96</v>
      </c>
      <c r="R9" s="131" t="s">
        <v>96</v>
      </c>
      <c r="S9" s="129" t="s">
        <v>196</v>
      </c>
      <c r="T9" s="129" t="s">
        <v>196</v>
      </c>
      <c r="U9" s="129" t="s">
        <v>196</v>
      </c>
      <c r="V9" s="129" t="s">
        <v>98</v>
      </c>
      <c r="W9" s="133" t="s">
        <v>99</v>
      </c>
      <c r="X9" s="133" t="s">
        <v>99</v>
      </c>
      <c r="Y9" s="133" t="s">
        <v>99</v>
      </c>
      <c r="Z9" s="133" t="s">
        <v>99</v>
      </c>
      <c r="AA9" s="133" t="s">
        <v>99</v>
      </c>
      <c r="AB9" s="133" t="s">
        <v>99</v>
      </c>
      <c r="AC9" s="132" t="s">
        <v>99</v>
      </c>
      <c r="AD9" s="133" t="s">
        <v>100</v>
      </c>
      <c r="AE9" s="128" t="s">
        <v>101</v>
      </c>
      <c r="AF9" s="133" t="s">
        <v>102</v>
      </c>
      <c r="AG9" s="133" t="s">
        <v>102</v>
      </c>
      <c r="AH9" s="133" t="s">
        <v>102</v>
      </c>
      <c r="AI9" s="133" t="s">
        <v>102</v>
      </c>
      <c r="AJ9" s="149"/>
      <c r="AL9" s="66"/>
      <c r="AM9" s="53" t="s">
        <v>103</v>
      </c>
      <c r="AN9" s="156"/>
      <c r="AO9" s="137" t="s">
        <v>104</v>
      </c>
      <c r="AP9" s="216">
        <f>SUM('予測用パラメタ'!F9:'予測用パラメタ'!F9)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105</v>
      </c>
      <c r="AM10" s="58" t="s">
        <v>106</v>
      </c>
      <c r="AN10" s="165" t="s">
        <v>107</v>
      </c>
      <c r="AO10" s="160" t="s">
        <v>93</v>
      </c>
      <c r="AP10" s="216">
        <f>SUM('予測用パラメタ'!F13:'予測用パラメタ'!F13)</f>
        <v>100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197</v>
      </c>
      <c r="AN11" s="156" t="s">
        <v>108</v>
      </c>
      <c r="AO11" s="137" t="s">
        <v>148</v>
      </c>
      <c r="AP11" s="216">
        <f>SUM('予測用パラメタ'!F14:'予測用パラメタ'!F14)</f>
        <v>1000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149</v>
      </c>
      <c r="AO12" s="160" t="s">
        <v>150</v>
      </c>
      <c r="AP12" s="216">
        <f>SUM('予測用パラメタ'!F15:'予測用パラメタ'!F15)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151</v>
      </c>
      <c r="AN13" s="164"/>
      <c r="AO13" s="137" t="s">
        <v>109</v>
      </c>
      <c r="AP13" s="216">
        <f>SUM('予測用パラメタ'!F16:'予測用パラメタ'!F16)</f>
        <v>20000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'!D11:'価格・加入者指数 '!D11)</f>
        <v>0</v>
      </c>
      <c r="D14" s="33">
        <f aca="true" t="shared" si="0" ref="D14:D24">$D$30*C14</f>
        <v>0</v>
      </c>
      <c r="E14" s="10">
        <f>SUM('価格・加入者指数 '!E11:'価格・加入者指数 '!E11)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100</v>
      </c>
      <c r="K14" s="217">
        <f aca="true" t="shared" si="6" ref="K14:K24">$K$38*$J14</f>
        <v>2000000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8">
        <f aca="true" t="shared" si="9" ref="N14:N24">$P$35*EXP(-$P$36*$G14)+$P$37</f>
        <v>100</v>
      </c>
      <c r="O14" s="33">
        <f aca="true" t="shared" si="10" ref="O14:O24">$O$38*$N14</f>
        <v>2000000</v>
      </c>
      <c r="P14" s="218">
        <f aca="true" t="shared" si="11" ref="P14:P24">$R$47*EXP(-$R$48*$F14)+$R$49</f>
        <v>100</v>
      </c>
      <c r="Q14" s="34">
        <f aca="true" t="shared" si="12" ref="Q14:Q24">$Q$50*$P14</f>
        <v>1000000</v>
      </c>
      <c r="R14" s="34">
        <f aca="true" t="shared" si="13" ref="R14:R24">$O14+$Q14</f>
        <v>3000000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110</v>
      </c>
      <c r="AM14" s="53" t="s">
        <v>111</v>
      </c>
      <c r="AN14" s="156" t="s">
        <v>107</v>
      </c>
      <c r="AO14" s="160" t="s">
        <v>93</v>
      </c>
      <c r="AP14" s="216">
        <f>SUM('予測用パラメタ'!F17:'予測用パラメタ'!F17)</f>
        <v>100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'!D12:'価格・加入者指数 '!D12)</f>
        <v>1.090000000203974</v>
      </c>
      <c r="D15" s="33">
        <f t="shared" si="0"/>
        <v>1907.5000003569546</v>
      </c>
      <c r="E15" s="10">
        <f>SUM('価格・加入者指数 '!E12:'価格・加入者指数 '!E12)</f>
        <v>0.0999999979602598</v>
      </c>
      <c r="F15" s="34">
        <f t="shared" si="1"/>
        <v>1135.0567850593425</v>
      </c>
      <c r="G15" s="34">
        <f t="shared" si="2"/>
        <v>1135.0567850593425</v>
      </c>
      <c r="H15" s="34">
        <f t="shared" si="3"/>
        <v>25981.449814870313</v>
      </c>
      <c r="I15" s="33">
        <f t="shared" si="4"/>
        <v>25981.449814870313</v>
      </c>
      <c r="J15" s="51">
        <f t="shared" si="5"/>
        <v>1.0393930077421523</v>
      </c>
      <c r="K15" s="217">
        <f t="shared" si="6"/>
        <v>20787.860154843045</v>
      </c>
      <c r="L15" s="34">
        <f t="shared" si="7"/>
        <v>23595.40171561935</v>
      </c>
      <c r="M15" s="33">
        <f t="shared" si="8"/>
        <v>49576.851530489665</v>
      </c>
      <c r="N15" s="218">
        <f t="shared" si="9"/>
        <v>1.0393930077421523</v>
      </c>
      <c r="O15" s="33">
        <f t="shared" si="10"/>
        <v>20787.860154843045</v>
      </c>
      <c r="P15" s="218">
        <f t="shared" si="11"/>
        <v>1.0393930077421523</v>
      </c>
      <c r="Q15" s="34">
        <f t="shared" si="12"/>
        <v>10393.930077421523</v>
      </c>
      <c r="R15" s="34">
        <f t="shared" si="13"/>
        <v>31181.790232264568</v>
      </c>
      <c r="S15" s="34">
        <f t="shared" si="14"/>
        <v>23595.40171561935</v>
      </c>
      <c r="T15" s="34">
        <f t="shared" si="15"/>
        <v>11797.700857809676</v>
      </c>
      <c r="U15" s="33">
        <f t="shared" si="16"/>
        <v>35393.10257342903</v>
      </c>
      <c r="V15" s="34">
        <f t="shared" si="17"/>
        <v>31181.79023226457</v>
      </c>
      <c r="W15" s="34">
        <f t="shared" si="18"/>
        <v>7519.8545267678865</v>
      </c>
      <c r="X15" s="34">
        <f t="shared" si="19"/>
        <v>23595.40171561935</v>
      </c>
      <c r="Y15" s="34">
        <f t="shared" si="20"/>
        <v>2059.8785697735693</v>
      </c>
      <c r="Z15" s="34">
        <f t="shared" si="21"/>
        <v>11797.700857809676</v>
      </c>
      <c r="AA15" s="33">
        <f t="shared" si="22"/>
        <v>35393.10257342903</v>
      </c>
      <c r="AB15" s="33">
        <f t="shared" si="23"/>
        <v>9579.733096541455</v>
      </c>
      <c r="AC15" s="62">
        <f t="shared" si="24"/>
        <v>56.517</v>
      </c>
      <c r="AD15" s="81">
        <f t="shared" si="25"/>
        <v>0.3</v>
      </c>
      <c r="AE15" s="33">
        <f t="shared" si="26"/>
        <v>64490.521356716665</v>
      </c>
      <c r="AF15" s="33">
        <f t="shared" si="27"/>
        <v>25981.449814870313</v>
      </c>
      <c r="AG15" s="33">
        <f t="shared" si="28"/>
        <v>74070.25445325812</v>
      </c>
      <c r="AH15" s="23">
        <f t="shared" si="29"/>
        <v>-48088.80463838781</v>
      </c>
      <c r="AI15" s="33">
        <f t="shared" si="30"/>
        <v>-48088.80463838781</v>
      </c>
      <c r="AJ15" s="11"/>
      <c r="AL15" s="61"/>
      <c r="AM15" s="83" t="s">
        <v>112</v>
      </c>
      <c r="AN15" s="156" t="s">
        <v>113</v>
      </c>
      <c r="AO15" s="137" t="s">
        <v>152</v>
      </c>
      <c r="AP15" s="216">
        <f>SUM('予測用パラメタ'!F18:'予測用パラメタ'!F18)</f>
        <v>1000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'!D13:'価格・加入者指数 '!D13)</f>
        <v>1.0812268225516846</v>
      </c>
      <c r="D16" s="33">
        <f t="shared" si="0"/>
        <v>1892.146939465448</v>
      </c>
      <c r="E16" s="10">
        <f>SUM('価格・加入者指数 '!E13:'価格・加入者指数 '!E13)</f>
        <v>0.18773177448315495</v>
      </c>
      <c r="F16" s="34">
        <f t="shared" si="1"/>
        <v>2923.8174960671677</v>
      </c>
      <c r="G16" s="34">
        <f t="shared" si="2"/>
        <v>1788.7607110078252</v>
      </c>
      <c r="H16" s="34">
        <f t="shared" si="3"/>
        <v>66387.50792086824</v>
      </c>
      <c r="I16" s="33">
        <f t="shared" si="4"/>
        <v>40406.05810599793</v>
      </c>
      <c r="J16" s="51">
        <f t="shared" si="5"/>
        <v>1.0000001725617755</v>
      </c>
      <c r="K16" s="217">
        <f t="shared" si="6"/>
        <v>20000.003451235512</v>
      </c>
      <c r="L16" s="34">
        <f t="shared" si="7"/>
        <v>35775.22039359099</v>
      </c>
      <c r="M16" s="33">
        <f t="shared" si="8"/>
        <v>102162.72831445924</v>
      </c>
      <c r="N16" s="218">
        <f t="shared" si="9"/>
        <v>1.000433671272171</v>
      </c>
      <c r="O16" s="33">
        <f t="shared" si="10"/>
        <v>20008.673425443423</v>
      </c>
      <c r="P16" s="218">
        <f t="shared" si="11"/>
        <v>1.0000001725617755</v>
      </c>
      <c r="Q16" s="34">
        <f t="shared" si="12"/>
        <v>10000.001725617756</v>
      </c>
      <c r="R16" s="34">
        <f t="shared" si="13"/>
        <v>30008.67515106118</v>
      </c>
      <c r="S16" s="34">
        <f t="shared" si="14"/>
        <v>35790.72890281955</v>
      </c>
      <c r="T16" s="34">
        <f t="shared" si="15"/>
        <v>17887.610196795496</v>
      </c>
      <c r="U16" s="33">
        <f t="shared" si="16"/>
        <v>53678.33909961505</v>
      </c>
      <c r="V16" s="34">
        <f t="shared" si="17"/>
        <v>30008.675151061176</v>
      </c>
      <c r="W16" s="34">
        <f t="shared" si="18"/>
        <v>16529.782190415553</v>
      </c>
      <c r="X16" s="34">
        <f t="shared" si="19"/>
        <v>51866.27609167102</v>
      </c>
      <c r="Y16" s="34">
        <f t="shared" si="20"/>
        <v>4823.400511851598</v>
      </c>
      <c r="Z16" s="34">
        <f t="shared" si="21"/>
        <v>27625.432484831603</v>
      </c>
      <c r="AA16" s="33">
        <f t="shared" si="22"/>
        <v>79491.70857650263</v>
      </c>
      <c r="AB16" s="33">
        <f t="shared" si="23"/>
        <v>21353.18270226715</v>
      </c>
      <c r="AC16" s="62">
        <f t="shared" si="24"/>
        <v>56.517</v>
      </c>
      <c r="AD16" s="81">
        <f t="shared" si="25"/>
        <v>0.3</v>
      </c>
      <c r="AE16" s="33">
        <f t="shared" si="26"/>
        <v>166122.53867404826</v>
      </c>
      <c r="AF16" s="33">
        <f t="shared" si="27"/>
        <v>66387.50792086824</v>
      </c>
      <c r="AG16" s="33">
        <f t="shared" si="28"/>
        <v>187475.7213763154</v>
      </c>
      <c r="AH16" s="23">
        <f t="shared" si="29"/>
        <v>-121088.21345544716</v>
      </c>
      <c r="AI16" s="33">
        <f t="shared" si="30"/>
        <v>-169177.01809383498</v>
      </c>
      <c r="AJ16" s="11"/>
      <c r="AL16" s="61"/>
      <c r="AM16" s="105"/>
      <c r="AN16" s="156" t="s">
        <v>149</v>
      </c>
      <c r="AO16" s="160" t="s">
        <v>150</v>
      </c>
      <c r="AP16" s="216">
        <f>SUM('予測用パラメタ'!F19:'予測用パラメタ'!F19)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'!D14:'価格・加入者指数 '!D14)</f>
        <v>1.0675333512869374</v>
      </c>
      <c r="D17" s="33">
        <f t="shared" si="0"/>
        <v>1868.1833647521405</v>
      </c>
      <c r="E17" s="10">
        <f>SUM('価格・加入者指数 '!E14:'価格・加入者指数 '!E14)</f>
        <v>0.32466648713062585</v>
      </c>
      <c r="F17" s="34">
        <f t="shared" si="1"/>
        <v>6543.315810985413</v>
      </c>
      <c r="G17" s="34">
        <f t="shared" si="2"/>
        <v>3619.4983149182453</v>
      </c>
      <c r="H17" s="34">
        <f t="shared" si="3"/>
        <v>146689.36498083133</v>
      </c>
      <c r="I17" s="33">
        <f t="shared" si="4"/>
        <v>80301.85705996309</v>
      </c>
      <c r="J17" s="51">
        <f t="shared" si="5"/>
        <v>1</v>
      </c>
      <c r="K17" s="217">
        <f t="shared" si="6"/>
        <v>20000</v>
      </c>
      <c r="L17" s="34">
        <f t="shared" si="7"/>
        <v>72389.9662983649</v>
      </c>
      <c r="M17" s="33">
        <f t="shared" si="8"/>
        <v>219079.33127919625</v>
      </c>
      <c r="N17" s="218">
        <f t="shared" si="9"/>
        <v>1.000000001422128</v>
      </c>
      <c r="O17" s="33">
        <f t="shared" si="10"/>
        <v>20000.00002844256</v>
      </c>
      <c r="P17" s="218">
        <f t="shared" si="11"/>
        <v>1</v>
      </c>
      <c r="Q17" s="34">
        <f t="shared" si="12"/>
        <v>10000</v>
      </c>
      <c r="R17" s="34">
        <f t="shared" si="13"/>
        <v>30000.00002844256</v>
      </c>
      <c r="S17" s="34">
        <f t="shared" si="14"/>
        <v>72389.96640131269</v>
      </c>
      <c r="T17" s="34">
        <f t="shared" si="15"/>
        <v>36194.98314918245</v>
      </c>
      <c r="U17" s="33">
        <f t="shared" si="16"/>
        <v>108584.94955049513</v>
      </c>
      <c r="V17" s="34">
        <f t="shared" si="17"/>
        <v>30000.00002844255</v>
      </c>
      <c r="W17" s="34">
        <f t="shared" si="18"/>
        <v>34332.42289842847</v>
      </c>
      <c r="X17" s="34">
        <f t="shared" si="19"/>
        <v>107726.46030256816</v>
      </c>
      <c r="Y17" s="34">
        <f t="shared" si="20"/>
        <v>10300.878840329566</v>
      </c>
      <c r="Z17" s="34">
        <f t="shared" si="21"/>
        <v>58997.015122162455</v>
      </c>
      <c r="AA17" s="33">
        <f t="shared" si="22"/>
        <v>166723.47542473063</v>
      </c>
      <c r="AB17" s="33">
        <f t="shared" si="23"/>
        <v>44633.30173875803</v>
      </c>
      <c r="AC17" s="62">
        <f t="shared" si="24"/>
        <v>56.517</v>
      </c>
      <c r="AD17" s="81">
        <f t="shared" si="25"/>
        <v>0.3</v>
      </c>
      <c r="AE17" s="33">
        <f t="shared" si="26"/>
        <v>371771.5744327582</v>
      </c>
      <c r="AF17" s="33">
        <f t="shared" si="27"/>
        <v>146689.36498083133</v>
      </c>
      <c r="AG17" s="33">
        <f t="shared" si="28"/>
        <v>416404.87617151625</v>
      </c>
      <c r="AH17" s="23">
        <f t="shared" si="29"/>
        <v>-269715.5111906849</v>
      </c>
      <c r="AI17" s="33">
        <f t="shared" si="30"/>
        <v>-438892.5292845199</v>
      </c>
      <c r="AJ17" s="11"/>
      <c r="AL17" s="60"/>
      <c r="AM17" s="38" t="s">
        <v>151</v>
      </c>
      <c r="AN17" s="164"/>
      <c r="AO17" s="137" t="s">
        <v>109</v>
      </c>
      <c r="AP17" s="216">
        <f>SUM('予測用パラメタ'!F20:'予測用パラメタ'!F20)</f>
        <v>20000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'!D15:'価格・加入者指数 '!D15)</f>
        <v>1.05</v>
      </c>
      <c r="D18" s="33">
        <f t="shared" si="0"/>
        <v>1837.5</v>
      </c>
      <c r="E18" s="10">
        <f>SUM('価格・加入者指数 '!E15:'価格・加入者指数 '!E15)</f>
        <v>0.5</v>
      </c>
      <c r="F18" s="34">
        <f t="shared" si="1"/>
        <v>12292.959963125026</v>
      </c>
      <c r="G18" s="34">
        <f t="shared" si="2"/>
        <v>5749.644152139613</v>
      </c>
      <c r="H18" s="34">
        <f t="shared" si="3"/>
        <v>271059.7671869068</v>
      </c>
      <c r="I18" s="33">
        <f t="shared" si="4"/>
        <v>124370.4022060755</v>
      </c>
      <c r="J18" s="51">
        <f t="shared" si="5"/>
        <v>1</v>
      </c>
      <c r="K18" s="217">
        <f t="shared" si="6"/>
        <v>20000</v>
      </c>
      <c r="L18" s="34">
        <f t="shared" si="7"/>
        <v>114992.88304279227</v>
      </c>
      <c r="M18" s="33">
        <f t="shared" si="8"/>
        <v>386052.6502296991</v>
      </c>
      <c r="N18" s="218">
        <f t="shared" si="9"/>
        <v>1.0000000000000007</v>
      </c>
      <c r="O18" s="33">
        <f t="shared" si="10"/>
        <v>20000.000000000015</v>
      </c>
      <c r="P18" s="218">
        <f t="shared" si="11"/>
        <v>1</v>
      </c>
      <c r="Q18" s="34">
        <f t="shared" si="12"/>
        <v>10000</v>
      </c>
      <c r="R18" s="34">
        <f t="shared" si="13"/>
        <v>30000.000000000015</v>
      </c>
      <c r="S18" s="34">
        <f t="shared" si="14"/>
        <v>114992.88304279234</v>
      </c>
      <c r="T18" s="34">
        <f t="shared" si="15"/>
        <v>57496.44152139613</v>
      </c>
      <c r="U18" s="33">
        <f t="shared" si="16"/>
        <v>172489.3245641885</v>
      </c>
      <c r="V18" s="34">
        <f t="shared" si="17"/>
        <v>30000.00000000002</v>
      </c>
      <c r="W18" s="34">
        <f t="shared" si="18"/>
        <v>60038.91154643723</v>
      </c>
      <c r="X18" s="34">
        <f t="shared" si="19"/>
        <v>188386.92044693202</v>
      </c>
      <c r="Y18" s="34">
        <f t="shared" si="20"/>
        <v>18541.224084443787</v>
      </c>
      <c r="Z18" s="34">
        <f t="shared" si="21"/>
        <v>106192.57780322903</v>
      </c>
      <c r="AA18" s="33">
        <f t="shared" si="22"/>
        <v>294579.49825016106</v>
      </c>
      <c r="AB18" s="33">
        <f t="shared" si="23"/>
        <v>78580.13563088102</v>
      </c>
      <c r="AC18" s="62">
        <f t="shared" si="24"/>
        <v>56.517</v>
      </c>
      <c r="AD18" s="81">
        <f t="shared" si="25"/>
        <v>0.3</v>
      </c>
      <c r="AE18" s="33">
        <f t="shared" si="26"/>
        <v>698449.1062248746</v>
      </c>
      <c r="AF18" s="33">
        <f t="shared" si="27"/>
        <v>271059.7671869068</v>
      </c>
      <c r="AG18" s="33">
        <f t="shared" si="28"/>
        <v>777029.2418557557</v>
      </c>
      <c r="AH18" s="23">
        <f t="shared" si="29"/>
        <v>-505969.47466884885</v>
      </c>
      <c r="AI18" s="33">
        <f t="shared" si="30"/>
        <v>-944862.0039533688</v>
      </c>
      <c r="AJ18" s="11"/>
      <c r="AL18" s="140" t="s">
        <v>114</v>
      </c>
      <c r="AM18" s="53" t="s">
        <v>106</v>
      </c>
      <c r="AN18" s="156" t="s">
        <v>107</v>
      </c>
      <c r="AO18" s="160" t="s">
        <v>93</v>
      </c>
      <c r="AP18" s="216">
        <f>SUM('予測用パラメタ'!F21:'予測用パラメタ'!F21)</f>
        <v>100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'!D16:'価格・加入者指数 '!D16)</f>
        <v>1.0324666487130625</v>
      </c>
      <c r="D19" s="33">
        <f t="shared" si="0"/>
        <v>1806.8166352478593</v>
      </c>
      <c r="E19" s="10">
        <f>SUM('価格・加入者指数 '!E16:'価格・加入者指数 '!E16)</f>
        <v>0.6753335128693742</v>
      </c>
      <c r="F19" s="34">
        <f t="shared" si="1"/>
        <v>19208.90771879811</v>
      </c>
      <c r="G19" s="34">
        <f t="shared" si="2"/>
        <v>6915.9477556730835</v>
      </c>
      <c r="H19" s="34">
        <f t="shared" si="3"/>
        <v>416483.6881351852</v>
      </c>
      <c r="I19" s="33">
        <f t="shared" si="4"/>
        <v>145423.9209482784</v>
      </c>
      <c r="J19" s="51">
        <f t="shared" si="5"/>
        <v>1</v>
      </c>
      <c r="K19" s="217">
        <f t="shared" si="6"/>
        <v>20000</v>
      </c>
      <c r="L19" s="34">
        <f t="shared" si="7"/>
        <v>138318.95511346168</v>
      </c>
      <c r="M19" s="33">
        <f t="shared" si="8"/>
        <v>554802.6432486469</v>
      </c>
      <c r="N19" s="218">
        <f t="shared" si="9"/>
        <v>1</v>
      </c>
      <c r="O19" s="33">
        <f t="shared" si="10"/>
        <v>20000</v>
      </c>
      <c r="P19" s="218">
        <f t="shared" si="11"/>
        <v>1</v>
      </c>
      <c r="Q19" s="34">
        <f t="shared" si="12"/>
        <v>10000</v>
      </c>
      <c r="R19" s="34">
        <f t="shared" si="13"/>
        <v>30000</v>
      </c>
      <c r="S19" s="34">
        <f t="shared" si="14"/>
        <v>138318.95511346168</v>
      </c>
      <c r="T19" s="34">
        <f t="shared" si="15"/>
        <v>69159.47755673084</v>
      </c>
      <c r="U19" s="33">
        <f t="shared" si="16"/>
        <v>207478.4326701925</v>
      </c>
      <c r="V19" s="34">
        <f t="shared" si="17"/>
        <v>30000</v>
      </c>
      <c r="W19" s="34">
        <f t="shared" si="18"/>
        <v>84986.76143124793</v>
      </c>
      <c r="X19" s="34">
        <f t="shared" si="19"/>
        <v>266666.9640139565</v>
      </c>
      <c r="Y19" s="34">
        <f t="shared" si="20"/>
        <v>27379.171140705108</v>
      </c>
      <c r="Z19" s="34">
        <f t="shared" si="21"/>
        <v>156810.83127551607</v>
      </c>
      <c r="AA19" s="33">
        <f t="shared" si="22"/>
        <v>423477.79528947256</v>
      </c>
      <c r="AB19" s="33">
        <f t="shared" si="23"/>
        <v>112365.93257195303</v>
      </c>
      <c r="AC19" s="62">
        <f t="shared" si="24"/>
        <v>56.517</v>
      </c>
      <c r="AD19" s="81">
        <f t="shared" si="25"/>
        <v>0.3</v>
      </c>
      <c r="AE19" s="33">
        <f t="shared" si="26"/>
        <v>1091392.5098589521</v>
      </c>
      <c r="AF19" s="33">
        <f t="shared" si="27"/>
        <v>416483.6881351852</v>
      </c>
      <c r="AG19" s="33">
        <f t="shared" si="28"/>
        <v>1203758.442430905</v>
      </c>
      <c r="AH19" s="23">
        <f t="shared" si="29"/>
        <v>-787274.7542957198</v>
      </c>
      <c r="AI19" s="33">
        <f t="shared" si="30"/>
        <v>-1732136.7582490887</v>
      </c>
      <c r="AJ19" s="11"/>
      <c r="AL19" s="32"/>
      <c r="AM19" s="83" t="s">
        <v>112</v>
      </c>
      <c r="AN19" s="156" t="s">
        <v>113</v>
      </c>
      <c r="AO19" s="137" t="s">
        <v>152</v>
      </c>
      <c r="AP19" s="216">
        <f>SUM('予測用パラメタ'!F22:'予測用パラメタ'!F22)</f>
        <v>1000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'!D17:'価格・加入者指数 '!D17)</f>
        <v>1.0187731774483155</v>
      </c>
      <c r="D20" s="33">
        <f t="shared" si="0"/>
        <v>1782.8530605345522</v>
      </c>
      <c r="E20" s="10">
        <f>SUM('価格・加入者指数 '!E17:'価格・加入者指数 '!E17)</f>
        <v>0.8122682255168451</v>
      </c>
      <c r="F20" s="34">
        <f t="shared" si="1"/>
        <v>25603.84595396693</v>
      </c>
      <c r="G20" s="34">
        <f t="shared" si="2"/>
        <v>6394.938235168822</v>
      </c>
      <c r="H20" s="34">
        <f t="shared" si="3"/>
        <v>547774.7414458218</v>
      </c>
      <c r="I20" s="33">
        <f t="shared" si="4"/>
        <v>131291.0533106366</v>
      </c>
      <c r="J20" s="51">
        <f t="shared" si="5"/>
        <v>1</v>
      </c>
      <c r="K20" s="217">
        <f t="shared" si="6"/>
        <v>20000</v>
      </c>
      <c r="L20" s="34">
        <f t="shared" si="7"/>
        <v>127898.76470337644</v>
      </c>
      <c r="M20" s="33">
        <f t="shared" si="8"/>
        <v>675673.5061491983</v>
      </c>
      <c r="N20" s="218">
        <f t="shared" si="9"/>
        <v>1</v>
      </c>
      <c r="O20" s="33">
        <f t="shared" si="10"/>
        <v>20000</v>
      </c>
      <c r="P20" s="218">
        <f t="shared" si="11"/>
        <v>1</v>
      </c>
      <c r="Q20" s="34">
        <f t="shared" si="12"/>
        <v>10000</v>
      </c>
      <c r="R20" s="34">
        <f t="shared" si="13"/>
        <v>30000</v>
      </c>
      <c r="S20" s="34">
        <f t="shared" si="14"/>
        <v>127898.76470337644</v>
      </c>
      <c r="T20" s="34">
        <f t="shared" si="15"/>
        <v>63949.38235168822</v>
      </c>
      <c r="U20" s="33">
        <f t="shared" si="16"/>
        <v>191848.14705506465</v>
      </c>
      <c r="V20" s="34">
        <f t="shared" si="17"/>
        <v>30000</v>
      </c>
      <c r="W20" s="34">
        <f t="shared" si="18"/>
        <v>98662.81687407529</v>
      </c>
      <c r="X20" s="34">
        <f t="shared" si="19"/>
        <v>309578.967286085</v>
      </c>
      <c r="Y20" s="34">
        <f t="shared" si="20"/>
        <v>33764.330018142755</v>
      </c>
      <c r="Z20" s="34">
        <f t="shared" si="21"/>
        <v>193381.04248649918</v>
      </c>
      <c r="AA20" s="33">
        <f t="shared" si="22"/>
        <v>502960.0097725842</v>
      </c>
      <c r="AB20" s="33">
        <f t="shared" si="23"/>
        <v>132427.14689221804</v>
      </c>
      <c r="AC20" s="62">
        <f t="shared" si="24"/>
        <v>56.517</v>
      </c>
      <c r="AD20" s="81">
        <f t="shared" si="25"/>
        <v>0.3</v>
      </c>
      <c r="AE20" s="33">
        <f t="shared" si="26"/>
        <v>1454733.7155665392</v>
      </c>
      <c r="AF20" s="33">
        <f t="shared" si="27"/>
        <v>547774.7414458218</v>
      </c>
      <c r="AG20" s="33">
        <f t="shared" si="28"/>
        <v>1587160.8624587571</v>
      </c>
      <c r="AH20" s="23">
        <f t="shared" si="29"/>
        <v>-1039386.1210129353</v>
      </c>
      <c r="AI20" s="33">
        <f t="shared" si="30"/>
        <v>-2771522.879262024</v>
      </c>
      <c r="AJ20" s="11"/>
      <c r="AL20" s="32"/>
      <c r="AM20" s="105"/>
      <c r="AN20" s="156" t="s">
        <v>149</v>
      </c>
      <c r="AO20" s="160" t="s">
        <v>150</v>
      </c>
      <c r="AP20" s="216">
        <f>SUM('予測用パラメタ'!F23:'予測用パラメタ'!F23)</f>
        <v>1.1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'!D18:'価格・加入者指数 '!D18)</f>
        <v>1.009999999796026</v>
      </c>
      <c r="D21" s="33">
        <f t="shared" si="0"/>
        <v>1767.4999996430456</v>
      </c>
      <c r="E21" s="10">
        <f>SUM('価格・加入者指数 '!E18:'価格・加入者指数 '!E18)</f>
        <v>0.9000000020397403</v>
      </c>
      <c r="F21" s="34">
        <f t="shared" si="1"/>
        <v>30446.77154717437</v>
      </c>
      <c r="G21" s="34">
        <f t="shared" si="2"/>
        <v>4842.9255932074375</v>
      </c>
      <c r="H21" s="34">
        <f t="shared" si="3"/>
        <v>645776.024385151</v>
      </c>
      <c r="I21" s="33">
        <f t="shared" si="4"/>
        <v>98001.28293932916</v>
      </c>
      <c r="J21" s="51">
        <f t="shared" si="5"/>
        <v>1</v>
      </c>
      <c r="K21" s="217">
        <f t="shared" si="6"/>
        <v>20000</v>
      </c>
      <c r="L21" s="34">
        <f t="shared" si="7"/>
        <v>96858.51186414875</v>
      </c>
      <c r="M21" s="33">
        <f t="shared" si="8"/>
        <v>742634.5362492998</v>
      </c>
      <c r="N21" s="218">
        <f t="shared" si="9"/>
        <v>1.0000000000003075</v>
      </c>
      <c r="O21" s="33">
        <f t="shared" si="10"/>
        <v>20000.000000006152</v>
      </c>
      <c r="P21" s="218">
        <f t="shared" si="11"/>
        <v>1</v>
      </c>
      <c r="Q21" s="34">
        <f t="shared" si="12"/>
        <v>10000</v>
      </c>
      <c r="R21" s="34">
        <f t="shared" si="13"/>
        <v>30000.000000006152</v>
      </c>
      <c r="S21" s="34">
        <f t="shared" si="14"/>
        <v>96858.51186417854</v>
      </c>
      <c r="T21" s="34">
        <f t="shared" si="15"/>
        <v>48429.255932074375</v>
      </c>
      <c r="U21" s="33">
        <f t="shared" si="16"/>
        <v>145287.7677962529</v>
      </c>
      <c r="V21" s="34">
        <f t="shared" si="17"/>
        <v>30000.00000000615</v>
      </c>
      <c r="W21" s="34">
        <f t="shared" si="18"/>
        <v>98087.7848674212</v>
      </c>
      <c r="X21" s="34">
        <f t="shared" si="19"/>
        <v>307774.66227618826</v>
      </c>
      <c r="Y21" s="34">
        <f t="shared" si="20"/>
        <v>36324.82608271522</v>
      </c>
      <c r="Z21" s="34">
        <f t="shared" si="21"/>
        <v>208045.9684004308</v>
      </c>
      <c r="AA21" s="33">
        <f t="shared" si="22"/>
        <v>515820.63067661907</v>
      </c>
      <c r="AB21" s="33">
        <f t="shared" si="23"/>
        <v>134412.6109501364</v>
      </c>
      <c r="AC21" s="62">
        <f t="shared" si="24"/>
        <v>56.517</v>
      </c>
      <c r="AD21" s="81">
        <f t="shared" si="25"/>
        <v>0.3</v>
      </c>
      <c r="AE21" s="33">
        <f t="shared" si="26"/>
        <v>1729894.218995806</v>
      </c>
      <c r="AF21" s="33">
        <f t="shared" si="27"/>
        <v>645776.024385151</v>
      </c>
      <c r="AG21" s="33">
        <f t="shared" si="28"/>
        <v>1864306.8299459424</v>
      </c>
      <c r="AH21" s="23">
        <f t="shared" si="29"/>
        <v>-1218530.8055607914</v>
      </c>
      <c r="AI21" s="33">
        <f t="shared" si="30"/>
        <v>-3990053.6848228155</v>
      </c>
      <c r="AJ21" s="11"/>
      <c r="AL21" s="66"/>
      <c r="AM21" s="38" t="s">
        <v>151</v>
      </c>
      <c r="AN21" s="164"/>
      <c r="AO21" s="137" t="s">
        <v>109</v>
      </c>
      <c r="AP21" s="216">
        <f>SUM('予測用パラメタ'!F24:'予測用パラメタ'!F24)</f>
        <v>10000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'!D19:'価格・加入者指数 '!D19)</f>
        <v>1.0050707997810433</v>
      </c>
      <c r="D22" s="33">
        <f t="shared" si="0"/>
        <v>1758.8738996168258</v>
      </c>
      <c r="E22" s="10">
        <f>SUM('価格・加入者指数 '!E19:'価格・加入者指数 '!E19)</f>
        <v>0.9492920021895666</v>
      </c>
      <c r="F22" s="34">
        <f t="shared" si="1"/>
        <v>33700.237585538795</v>
      </c>
      <c r="G22" s="34">
        <f t="shared" si="2"/>
        <v>3253.466038364426</v>
      </c>
      <c r="H22" s="34">
        <f t="shared" si="3"/>
        <v>711293.6196010817</v>
      </c>
      <c r="I22" s="33">
        <f t="shared" si="4"/>
        <v>65517.59521593072</v>
      </c>
      <c r="J22" s="51">
        <f t="shared" si="5"/>
        <v>1</v>
      </c>
      <c r="K22" s="217">
        <f t="shared" si="6"/>
        <v>20000</v>
      </c>
      <c r="L22" s="34">
        <f t="shared" si="7"/>
        <v>65069.32076728852</v>
      </c>
      <c r="M22" s="33">
        <f t="shared" si="8"/>
        <v>776362.9403683703</v>
      </c>
      <c r="N22" s="218">
        <f t="shared" si="9"/>
        <v>1.00000001775979</v>
      </c>
      <c r="O22" s="33">
        <f t="shared" si="10"/>
        <v>20000.000355195803</v>
      </c>
      <c r="P22" s="218">
        <f t="shared" si="11"/>
        <v>1</v>
      </c>
      <c r="Q22" s="34">
        <f t="shared" si="12"/>
        <v>10000</v>
      </c>
      <c r="R22" s="34">
        <f t="shared" si="13"/>
        <v>30000.000355195803</v>
      </c>
      <c r="S22" s="34">
        <f t="shared" si="14"/>
        <v>65069.321922906005</v>
      </c>
      <c r="T22" s="34">
        <f t="shared" si="15"/>
        <v>32534.66038364426</v>
      </c>
      <c r="U22" s="33">
        <f t="shared" si="16"/>
        <v>97603.98230655026</v>
      </c>
      <c r="V22" s="34">
        <f t="shared" si="17"/>
        <v>30000.000355195803</v>
      </c>
      <c r="W22" s="34">
        <f t="shared" si="18"/>
        <v>87564.80072700421</v>
      </c>
      <c r="X22" s="34">
        <f t="shared" si="19"/>
        <v>274756.1993316731</v>
      </c>
      <c r="Y22" s="34">
        <f t="shared" si="20"/>
        <v>35663.06315165743</v>
      </c>
      <c r="Z22" s="34">
        <f t="shared" si="21"/>
        <v>204255.80270135985</v>
      </c>
      <c r="AA22" s="33">
        <f t="shared" si="22"/>
        <v>479012.00203303294</v>
      </c>
      <c r="AB22" s="33">
        <f t="shared" si="23"/>
        <v>123227.86387866165</v>
      </c>
      <c r="AC22" s="62">
        <f t="shared" si="24"/>
        <v>56.517</v>
      </c>
      <c r="AD22" s="81">
        <f t="shared" si="25"/>
        <v>0.3</v>
      </c>
      <c r="AE22" s="33">
        <f t="shared" si="26"/>
        <v>1914746.3988975578</v>
      </c>
      <c r="AF22" s="33">
        <f t="shared" si="27"/>
        <v>711293.6196010817</v>
      </c>
      <c r="AG22" s="33">
        <f t="shared" si="28"/>
        <v>2037974.2627762193</v>
      </c>
      <c r="AH22" s="23">
        <f t="shared" si="29"/>
        <v>-1326680.6431751377</v>
      </c>
      <c r="AI22" s="33">
        <f t="shared" si="30"/>
        <v>-5316734.327997953</v>
      </c>
      <c r="AJ22" s="11"/>
      <c r="AL22" s="32" t="s">
        <v>115</v>
      </c>
      <c r="AM22" s="83" t="s">
        <v>116</v>
      </c>
      <c r="AN22" s="156" t="s">
        <v>108</v>
      </c>
      <c r="AO22" s="137" t="s">
        <v>148</v>
      </c>
      <c r="AP22" s="166" t="s">
        <v>153</v>
      </c>
    </row>
    <row r="23" spans="1:42" ht="12.75">
      <c r="A23" s="62">
        <v>2009</v>
      </c>
      <c r="B23" s="71">
        <v>38626.520851476394</v>
      </c>
      <c r="C23" s="10">
        <f>SUM('価格・加入者指数 '!D20:'価格・加入者指数 '!D20)</f>
        <v>1.0025037092534457</v>
      </c>
      <c r="D23" s="33">
        <f t="shared" si="0"/>
        <v>1754.3814911935299</v>
      </c>
      <c r="E23" s="10">
        <f>SUM('価格・加入者指数 '!E20:'価格・加入者指数 '!E20)</f>
        <v>0.9749629074655435</v>
      </c>
      <c r="F23" s="34">
        <f t="shared" si="1"/>
        <v>35776.45382090217</v>
      </c>
      <c r="G23" s="34">
        <f t="shared" si="2"/>
        <v>2076.2162353633757</v>
      </c>
      <c r="H23" s="34">
        <f t="shared" si="3"/>
        <v>753186.5808471696</v>
      </c>
      <c r="I23" s="33">
        <f t="shared" si="4"/>
        <v>41892.961246087914</v>
      </c>
      <c r="J23" s="51">
        <f t="shared" si="5"/>
        <v>1</v>
      </c>
      <c r="K23" s="217">
        <f t="shared" si="6"/>
        <v>20000</v>
      </c>
      <c r="L23" s="34">
        <f t="shared" si="7"/>
        <v>41524.324707267515</v>
      </c>
      <c r="M23" s="33">
        <f t="shared" si="8"/>
        <v>794710.9055544371</v>
      </c>
      <c r="N23" s="218">
        <f t="shared" si="9"/>
        <v>1.0000597102333393</v>
      </c>
      <c r="O23" s="33">
        <f t="shared" si="10"/>
        <v>20001.194204666786</v>
      </c>
      <c r="P23" s="218">
        <f t="shared" si="11"/>
        <v>1</v>
      </c>
      <c r="Q23" s="34">
        <f t="shared" si="12"/>
        <v>10000</v>
      </c>
      <c r="R23" s="34">
        <f t="shared" si="13"/>
        <v>30001.194204666786</v>
      </c>
      <c r="S23" s="34">
        <f t="shared" si="14"/>
        <v>41526.80413438504</v>
      </c>
      <c r="T23" s="34">
        <f t="shared" si="15"/>
        <v>20762.162353633757</v>
      </c>
      <c r="U23" s="33">
        <f t="shared" si="16"/>
        <v>62288.9664880188</v>
      </c>
      <c r="V23" s="34">
        <f t="shared" si="17"/>
        <v>30001.194204666786</v>
      </c>
      <c r="W23" s="34">
        <f t="shared" si="18"/>
        <v>72892.49121293648</v>
      </c>
      <c r="X23" s="34">
        <f t="shared" si="19"/>
        <v>228718.20273905393</v>
      </c>
      <c r="Y23" s="34">
        <f t="shared" si="20"/>
        <v>33061.365872322494</v>
      </c>
      <c r="Z23" s="34">
        <f t="shared" si="21"/>
        <v>189354.90190333617</v>
      </c>
      <c r="AA23" s="33">
        <f t="shared" si="22"/>
        <v>418073.1046423901</v>
      </c>
      <c r="AB23" s="33">
        <f t="shared" si="23"/>
        <v>105953.85708525898</v>
      </c>
      <c r="AC23" s="62">
        <f t="shared" si="24"/>
        <v>56.517</v>
      </c>
      <c r="AD23" s="81">
        <f t="shared" si="25"/>
        <v>0.3</v>
      </c>
      <c r="AE23" s="33">
        <f t="shared" si="26"/>
        <v>2032710.7767421985</v>
      </c>
      <c r="AF23" s="33">
        <f t="shared" si="27"/>
        <v>753186.5808471696</v>
      </c>
      <c r="AG23" s="33">
        <f t="shared" si="28"/>
        <v>2138664.6338274577</v>
      </c>
      <c r="AH23" s="23">
        <f t="shared" si="29"/>
        <v>-1385478.052980288</v>
      </c>
      <c r="AI23" s="33">
        <f t="shared" si="30"/>
        <v>-6702212.380978241</v>
      </c>
      <c r="AJ23" s="11"/>
      <c r="AL23" s="28"/>
      <c r="AM23" s="105"/>
      <c r="AN23" s="156" t="s">
        <v>149</v>
      </c>
      <c r="AO23" s="160" t="s">
        <v>150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'!D21:'価格・加入者指数 '!D21)</f>
        <v>1.0012195121405185</v>
      </c>
      <c r="D24" s="33">
        <f t="shared" si="0"/>
        <v>1752.1341462459075</v>
      </c>
      <c r="E24" s="10">
        <f>SUM('価格・加入者指数 '!E21:'価格・加入者指数 '!E21)</f>
        <v>0.9878048785948144</v>
      </c>
      <c r="F24" s="34">
        <f t="shared" si="1"/>
        <v>37099.33162102955</v>
      </c>
      <c r="G24" s="34">
        <f t="shared" si="2"/>
        <v>1322.8778001273822</v>
      </c>
      <c r="H24" s="34">
        <f t="shared" si="3"/>
        <v>780036.068833277</v>
      </c>
      <c r="I24" s="33">
        <f t="shared" si="4"/>
        <v>26849.487986107357</v>
      </c>
      <c r="J24" s="51">
        <f t="shared" si="5"/>
        <v>1</v>
      </c>
      <c r="K24" s="217">
        <f t="shared" si="6"/>
        <v>20000</v>
      </c>
      <c r="L24" s="34">
        <f t="shared" si="7"/>
        <v>26457.556002547644</v>
      </c>
      <c r="M24" s="33">
        <f t="shared" si="8"/>
        <v>806493.6248358246</v>
      </c>
      <c r="N24" s="218">
        <f t="shared" si="9"/>
        <v>1.0107839011527238</v>
      </c>
      <c r="O24" s="33">
        <f t="shared" si="10"/>
        <v>20215.678023054475</v>
      </c>
      <c r="P24" s="218">
        <f t="shared" si="11"/>
        <v>1</v>
      </c>
      <c r="Q24" s="34">
        <f t="shared" si="12"/>
        <v>10000</v>
      </c>
      <c r="R24" s="34">
        <f t="shared" si="13"/>
        <v>30215.678023054475</v>
      </c>
      <c r="S24" s="34">
        <f t="shared" si="14"/>
        <v>26742.871671221772</v>
      </c>
      <c r="T24" s="34">
        <f t="shared" si="15"/>
        <v>13228.778001273822</v>
      </c>
      <c r="U24" s="33">
        <f t="shared" si="16"/>
        <v>39971.649672495594</v>
      </c>
      <c r="V24" s="34">
        <f t="shared" si="17"/>
        <v>30215.678023054475</v>
      </c>
      <c r="W24" s="34">
        <f t="shared" si="18"/>
        <v>58184.607464992005</v>
      </c>
      <c r="X24" s="34">
        <f t="shared" si="19"/>
        <v>182568.5831973392</v>
      </c>
      <c r="Y24" s="34">
        <f t="shared" si="20"/>
        <v>29598.5960300374</v>
      </c>
      <c r="Z24" s="34">
        <f t="shared" si="21"/>
        <v>169522.3140322875</v>
      </c>
      <c r="AA24" s="33">
        <f t="shared" si="22"/>
        <v>352090.8972296267</v>
      </c>
      <c r="AB24" s="33">
        <f t="shared" si="23"/>
        <v>87783.2034950294</v>
      </c>
      <c r="AC24" s="62">
        <f t="shared" si="24"/>
        <v>56.517</v>
      </c>
      <c r="AD24" s="81">
        <f t="shared" si="25"/>
        <v>0.3</v>
      </c>
      <c r="AE24" s="33">
        <f t="shared" si="26"/>
        <v>2107872.724712036</v>
      </c>
      <c r="AF24" s="33">
        <f t="shared" si="27"/>
        <v>780036.068833277</v>
      </c>
      <c r="AG24" s="33">
        <f t="shared" si="28"/>
        <v>2195655.9282070654</v>
      </c>
      <c r="AH24" s="23">
        <f t="shared" si="29"/>
        <v>-1415619.8593737883</v>
      </c>
      <c r="AI24" s="33">
        <f t="shared" si="30"/>
        <v>-8117832.240352029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0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198</v>
      </c>
      <c r="D29" s="147"/>
      <c r="E29" s="148"/>
      <c r="F29" s="2"/>
      <c r="G29" s="19"/>
      <c r="H29" s="90"/>
      <c r="I29" s="2"/>
      <c r="J29" s="38" t="s">
        <v>117</v>
      </c>
      <c r="K29" s="37"/>
      <c r="L29" s="37"/>
      <c r="M29" s="18"/>
      <c r="N29" s="38" t="s">
        <v>118</v>
      </c>
      <c r="O29" s="37"/>
      <c r="P29" s="37"/>
      <c r="Q29" s="18"/>
      <c r="R29" s="2"/>
      <c r="S29" s="2"/>
      <c r="T29" s="2"/>
      <c r="U29" s="2"/>
      <c r="V29" s="2"/>
      <c r="W29" s="38" t="s">
        <v>119</v>
      </c>
      <c r="X29" s="4"/>
      <c r="Y29" s="18"/>
      <c r="Z29" s="2"/>
      <c r="AA29" s="2"/>
      <c r="AB29" s="2"/>
      <c r="AC29" s="42" t="s">
        <v>120</v>
      </c>
      <c r="AD29" s="49"/>
      <c r="AE29" s="18"/>
      <c r="AF29" s="42" t="s">
        <v>121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122</v>
      </c>
      <c r="D30" s="68">
        <f>$AP$4</f>
        <v>1750</v>
      </c>
      <c r="E30" s="18" t="s">
        <v>187</v>
      </c>
      <c r="H30" s="24"/>
      <c r="J30" s="58" t="s">
        <v>199</v>
      </c>
      <c r="K30" s="53" t="s">
        <v>123</v>
      </c>
      <c r="L30" s="82"/>
      <c r="M30" s="59"/>
      <c r="N30" s="58" t="s">
        <v>199</v>
      </c>
      <c r="O30" s="53" t="s">
        <v>123</v>
      </c>
      <c r="P30" s="82"/>
      <c r="Q30" s="59"/>
      <c r="W30" s="53" t="s">
        <v>69</v>
      </c>
      <c r="X30" s="143">
        <f>$AP$6</f>
        <v>0.3187</v>
      </c>
      <c r="Y30" s="35" t="s">
        <v>70</v>
      </c>
      <c r="AC30" s="53" t="s">
        <v>124</v>
      </c>
      <c r="AD30" s="141">
        <f>$AP$8</f>
        <v>56.517</v>
      </c>
      <c r="AE30" s="57" t="s">
        <v>89</v>
      </c>
      <c r="AF30" s="58"/>
      <c r="AO30" s="161"/>
      <c r="AP30" s="12"/>
    </row>
    <row r="31" spans="3:42" s="25" customFormat="1" ht="13.5" thickBot="1">
      <c r="C31" s="67" t="s">
        <v>125</v>
      </c>
      <c r="D31" s="69">
        <f>$AP$5</f>
        <v>0.95</v>
      </c>
      <c r="E31" s="59" t="s">
        <v>93</v>
      </c>
      <c r="H31" s="12"/>
      <c r="J31" s="58" t="s">
        <v>7</v>
      </c>
      <c r="K31" s="58" t="s">
        <v>126</v>
      </c>
      <c r="L31" s="83" t="s">
        <v>127</v>
      </c>
      <c r="M31" s="59"/>
      <c r="N31" s="58" t="s">
        <v>7</v>
      </c>
      <c r="O31" s="58" t="s">
        <v>126</v>
      </c>
      <c r="P31" s="83" t="s">
        <v>127</v>
      </c>
      <c r="Q31" s="59"/>
      <c r="W31" s="53" t="s">
        <v>128</v>
      </c>
      <c r="X31" s="144">
        <f>$AP$7</f>
        <v>0.1746</v>
      </c>
      <c r="Y31" s="35" t="s">
        <v>129</v>
      </c>
      <c r="AC31" s="53" t="s">
        <v>130</v>
      </c>
      <c r="AD31" s="142">
        <f>$AP$9</f>
        <v>0.3</v>
      </c>
      <c r="AE31" s="57" t="s">
        <v>104</v>
      </c>
      <c r="AF31" s="36" t="s">
        <v>131</v>
      </c>
      <c r="AN31" s="155"/>
      <c r="AO31" s="161"/>
      <c r="AP31" s="12"/>
    </row>
    <row r="32" spans="8:43" s="25" customFormat="1" ht="14.25" thickBot="1" thickTop="1">
      <c r="H32" s="12"/>
      <c r="J32" s="58" t="s">
        <v>132</v>
      </c>
      <c r="K32" s="77" t="s">
        <v>133</v>
      </c>
      <c r="L32" s="84">
        <f>$AP$10</f>
        <v>100</v>
      </c>
      <c r="M32" s="59" t="s">
        <v>134</v>
      </c>
      <c r="N32" s="58" t="s">
        <v>132</v>
      </c>
      <c r="O32" s="77" t="s">
        <v>133</v>
      </c>
      <c r="P32" s="84">
        <f>$AP$14</f>
        <v>100</v>
      </c>
      <c r="Q32" s="59" t="s">
        <v>134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200</v>
      </c>
      <c r="K33" s="78" t="s">
        <v>135</v>
      </c>
      <c r="L33" s="85">
        <v>1</v>
      </c>
      <c r="M33" s="58" t="s">
        <v>136</v>
      </c>
      <c r="N33" s="58" t="s">
        <v>137</v>
      </c>
      <c r="O33" s="78" t="s">
        <v>135</v>
      </c>
      <c r="P33" s="85">
        <v>1</v>
      </c>
      <c r="Q33" s="58" t="s">
        <v>136</v>
      </c>
      <c r="AN33" s="155"/>
      <c r="AO33" s="161"/>
      <c r="AP33" s="12"/>
    </row>
    <row r="34" spans="10:42" s="25" customFormat="1" ht="14.25" thickBot="1" thickTop="1">
      <c r="J34" s="53" t="s">
        <v>138</v>
      </c>
      <c r="K34" s="74">
        <f>$AP$11</f>
        <v>1000</v>
      </c>
      <c r="L34" s="84">
        <f>$AP$12</f>
        <v>1.1</v>
      </c>
      <c r="M34" s="59"/>
      <c r="N34" s="53" t="s">
        <v>139</v>
      </c>
      <c r="O34" s="74">
        <f>$AP$15</f>
        <v>1000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140</v>
      </c>
      <c r="K35" s="75" t="s">
        <v>141</v>
      </c>
      <c r="L35" s="86">
        <f>$L$32-1</f>
        <v>99</v>
      </c>
      <c r="M35" s="42"/>
      <c r="N35" s="140" t="s">
        <v>140</v>
      </c>
      <c r="O35" s="75" t="s">
        <v>141</v>
      </c>
      <c r="P35" s="86">
        <f>$P$32-1</f>
        <v>99</v>
      </c>
      <c r="Q35" s="42"/>
    </row>
    <row r="36" spans="10:17" ht="12.75">
      <c r="J36" s="32"/>
      <c r="K36" s="76" t="s">
        <v>142</v>
      </c>
      <c r="L36" s="87">
        <f>(-1/$K$34)*LN(($L$34-$L$37)/$L$35)</f>
        <v>0.006897704943128635</v>
      </c>
      <c r="M36" s="42"/>
      <c r="N36" s="32"/>
      <c r="O36" s="76" t="s">
        <v>142</v>
      </c>
      <c r="P36" s="87">
        <f>(-1/$O$34)*LN(($P$34-$P$37)/$P$35)</f>
        <v>0.006897704943128635</v>
      </c>
      <c r="Q36" s="42"/>
    </row>
    <row r="37" spans="10:17" ht="13.5" thickBot="1">
      <c r="J37" s="66"/>
      <c r="K37" s="79" t="s">
        <v>143</v>
      </c>
      <c r="L37" s="87">
        <v>1</v>
      </c>
      <c r="M37" s="42"/>
      <c r="N37" s="66"/>
      <c r="O37" s="79" t="s">
        <v>143</v>
      </c>
      <c r="P37" s="87">
        <v>1</v>
      </c>
      <c r="Q37" s="42"/>
    </row>
    <row r="38" spans="10:17" ht="14.25" thickBot="1" thickTop="1">
      <c r="J38" s="38" t="s">
        <v>201</v>
      </c>
      <c r="K38" s="74">
        <f>$AP$13</f>
        <v>20000</v>
      </c>
      <c r="L38" s="18" t="s">
        <v>109</v>
      </c>
      <c r="M38" s="42"/>
      <c r="N38" s="38" t="s">
        <v>144</v>
      </c>
      <c r="O38" s="74">
        <f>$AP$17</f>
        <v>20000</v>
      </c>
      <c r="P38" s="18" t="s">
        <v>109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145</v>
      </c>
      <c r="Q41" s="37"/>
      <c r="R41" s="37"/>
      <c r="S41" s="18"/>
    </row>
    <row r="42" spans="16:19" ht="12.75">
      <c r="P42" s="58" t="s">
        <v>146</v>
      </c>
      <c r="Q42" s="53" t="s">
        <v>123</v>
      </c>
      <c r="R42" s="82"/>
      <c r="S42" s="59"/>
    </row>
    <row r="43" spans="16:19" ht="13.5" thickBot="1">
      <c r="P43" s="58" t="s">
        <v>7</v>
      </c>
      <c r="Q43" s="58" t="s">
        <v>126</v>
      </c>
      <c r="R43" s="83" t="s">
        <v>127</v>
      </c>
      <c r="S43" s="59"/>
    </row>
    <row r="44" spans="16:19" ht="14.25" thickBot="1" thickTop="1">
      <c r="P44" s="58" t="s">
        <v>111</v>
      </c>
      <c r="Q44" s="77" t="s">
        <v>133</v>
      </c>
      <c r="R44" s="84">
        <f>$AP$18</f>
        <v>100</v>
      </c>
      <c r="S44" s="59" t="s">
        <v>134</v>
      </c>
    </row>
    <row r="45" spans="16:19" ht="14.25" thickBot="1" thickTop="1">
      <c r="P45" s="58" t="s">
        <v>200</v>
      </c>
      <c r="Q45" s="78" t="s">
        <v>135</v>
      </c>
      <c r="R45" s="85">
        <v>1</v>
      </c>
      <c r="S45" s="58" t="s">
        <v>136</v>
      </c>
    </row>
    <row r="46" spans="16:19" ht="14.25" thickBot="1" thickTop="1">
      <c r="P46" s="53" t="s">
        <v>202</v>
      </c>
      <c r="Q46" s="74">
        <f>$AP$19</f>
        <v>1000</v>
      </c>
      <c r="R46" s="84">
        <f>$AP$20</f>
        <v>1.1</v>
      </c>
      <c r="S46" s="59"/>
    </row>
    <row r="47" spans="16:19" ht="13.5" thickTop="1">
      <c r="P47" s="140" t="s">
        <v>140</v>
      </c>
      <c r="Q47" s="75" t="s">
        <v>141</v>
      </c>
      <c r="R47" s="86">
        <f>$R$44-1</f>
        <v>99</v>
      </c>
      <c r="S47" s="42"/>
    </row>
    <row r="48" spans="16:19" ht="12.75">
      <c r="P48" s="32"/>
      <c r="Q48" s="76" t="s">
        <v>142</v>
      </c>
      <c r="R48" s="87">
        <f>(-1/$Q$46)*LN(($R$46-$R$49)/$R$47)</f>
        <v>0.006897704943128635</v>
      </c>
      <c r="S48" s="42"/>
    </row>
    <row r="49" spans="16:19" ht="13.5" thickBot="1">
      <c r="P49" s="66"/>
      <c r="Q49" s="79" t="s">
        <v>143</v>
      </c>
      <c r="R49" s="87">
        <v>1</v>
      </c>
      <c r="S49" s="42"/>
    </row>
    <row r="50" spans="16:19" ht="14.25" thickBot="1" thickTop="1">
      <c r="P50" s="38" t="s">
        <v>201</v>
      </c>
      <c r="Q50" s="74">
        <f>$AP$21</f>
        <v>10000</v>
      </c>
      <c r="R50" s="18" t="s">
        <v>109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N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203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40</v>
      </c>
      <c r="C3" s="134" t="s">
        <v>178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2（政策価格）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2（政策価格）</v>
      </c>
      <c r="AD3" s="134"/>
      <c r="AE3" s="134"/>
      <c r="AF3" s="134"/>
      <c r="AG3" s="134"/>
      <c r="AH3" s="134"/>
      <c r="AI3" s="153"/>
      <c r="AJ3" s="149"/>
      <c r="AL3" s="92" t="s">
        <v>48</v>
      </c>
      <c r="AM3" s="31"/>
      <c r="AN3" s="55"/>
      <c r="AO3" s="159" t="s">
        <v>42</v>
      </c>
      <c r="AP3" s="162" t="s">
        <v>204</v>
      </c>
    </row>
    <row r="4" spans="1:42" s="19" customFormat="1" ht="14.25" thickBot="1" thickTop="1">
      <c r="A4" s="91"/>
      <c r="B4" s="54" t="s">
        <v>43</v>
      </c>
      <c r="C4" s="55" t="s">
        <v>44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45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46</v>
      </c>
      <c r="AM4" s="67" t="s">
        <v>47</v>
      </c>
      <c r="AN4" s="164"/>
      <c r="AO4" s="137" t="s">
        <v>205</v>
      </c>
      <c r="AP4" s="216">
        <f>SUM('予測用パラメタ'!G4:'予測用パラメタ'!G4)</f>
        <v>2000</v>
      </c>
    </row>
    <row r="5" spans="1:42" s="19" customFormat="1" ht="14.25" thickBot="1" thickTop="1">
      <c r="A5" s="40" t="s">
        <v>48</v>
      </c>
      <c r="B5" s="29"/>
      <c r="C5" s="114" t="s">
        <v>49</v>
      </c>
      <c r="D5" s="109"/>
      <c r="E5" s="112"/>
      <c r="F5" s="114"/>
      <c r="G5" s="114"/>
      <c r="H5" s="114"/>
      <c r="I5" s="115"/>
      <c r="J5" s="108" t="s">
        <v>50</v>
      </c>
      <c r="K5" s="109"/>
      <c r="L5" s="110"/>
      <c r="M5" s="116" t="s">
        <v>51</v>
      </c>
      <c r="N5" s="117" t="s">
        <v>52</v>
      </c>
      <c r="O5" s="118"/>
      <c r="P5" s="118"/>
      <c r="Q5" s="118"/>
      <c r="R5" s="119"/>
      <c r="S5" s="119"/>
      <c r="T5" s="119"/>
      <c r="U5" s="119"/>
      <c r="V5" s="120"/>
      <c r="W5" s="108" t="s">
        <v>53</v>
      </c>
      <c r="X5" s="109"/>
      <c r="Y5" s="109"/>
      <c r="Z5" s="109"/>
      <c r="AA5" s="109"/>
      <c r="AB5" s="115"/>
      <c r="AC5" s="108" t="s">
        <v>54</v>
      </c>
      <c r="AD5" s="109"/>
      <c r="AE5" s="109"/>
      <c r="AF5" s="121" t="s">
        <v>55</v>
      </c>
      <c r="AG5" s="109"/>
      <c r="AH5" s="109"/>
      <c r="AI5" s="120"/>
      <c r="AJ5" s="150"/>
      <c r="AL5" s="145"/>
      <c r="AM5" s="67" t="s">
        <v>56</v>
      </c>
      <c r="AN5" s="164"/>
      <c r="AO5" s="160" t="s">
        <v>57</v>
      </c>
      <c r="AP5" s="216">
        <f>SUM('予測用パラメタ'!G5:'予測用パラメタ'!G5)</f>
        <v>0.8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58</v>
      </c>
      <c r="O6" s="118"/>
      <c r="P6" s="118"/>
      <c r="Q6" s="118"/>
      <c r="R6" s="119"/>
      <c r="S6" s="108" t="s">
        <v>206</v>
      </c>
      <c r="T6" s="109"/>
      <c r="U6" s="119"/>
      <c r="V6" s="120"/>
      <c r="W6" s="121" t="s">
        <v>59</v>
      </c>
      <c r="X6" s="120"/>
      <c r="Y6" s="121" t="s">
        <v>207</v>
      </c>
      <c r="Z6" s="120"/>
      <c r="AA6" s="123" t="s">
        <v>60</v>
      </c>
      <c r="AB6" s="123" t="s">
        <v>61</v>
      </c>
      <c r="AC6" s="124" t="s">
        <v>62</v>
      </c>
      <c r="AD6" s="125" t="s">
        <v>63</v>
      </c>
      <c r="AE6" s="126" t="s">
        <v>64</v>
      </c>
      <c r="AF6" s="123" t="s">
        <v>65</v>
      </c>
      <c r="AG6" s="123" t="s">
        <v>66</v>
      </c>
      <c r="AH6" s="115" t="s">
        <v>67</v>
      </c>
      <c r="AI6" s="152" t="s">
        <v>208</v>
      </c>
      <c r="AJ6" s="150"/>
      <c r="AK6" s="22"/>
      <c r="AL6" s="140" t="s">
        <v>68</v>
      </c>
      <c r="AM6" s="53" t="s">
        <v>69</v>
      </c>
      <c r="AN6" s="156"/>
      <c r="AO6" s="160" t="s">
        <v>70</v>
      </c>
      <c r="AP6" s="216">
        <f>SUM('予測用パラメタ'!G6:'予測用パラメタ'!G6)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71</v>
      </c>
      <c r="D7" s="55"/>
      <c r="E7" s="47" t="s">
        <v>72</v>
      </c>
      <c r="F7" s="94"/>
      <c r="G7" s="95"/>
      <c r="H7" s="47" t="s">
        <v>73</v>
      </c>
      <c r="I7" s="95"/>
      <c r="J7" s="67" t="s">
        <v>74</v>
      </c>
      <c r="K7" s="56"/>
      <c r="L7" s="93" t="s">
        <v>209</v>
      </c>
      <c r="M7" s="40" t="s">
        <v>209</v>
      </c>
      <c r="N7" s="99" t="s">
        <v>210</v>
      </c>
      <c r="P7" s="67" t="s">
        <v>207</v>
      </c>
      <c r="R7" s="93" t="s">
        <v>75</v>
      </c>
      <c r="S7" s="97" t="s">
        <v>76</v>
      </c>
      <c r="T7" s="97" t="s">
        <v>207</v>
      </c>
      <c r="U7" s="97" t="s">
        <v>75</v>
      </c>
      <c r="V7" s="99" t="s">
        <v>77</v>
      </c>
      <c r="W7" s="99" t="s">
        <v>78</v>
      </c>
      <c r="X7" s="99" t="s">
        <v>79</v>
      </c>
      <c r="Y7" s="99" t="s">
        <v>80</v>
      </c>
      <c r="Z7" s="99" t="s">
        <v>79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211</v>
      </c>
      <c r="AN7" s="156"/>
      <c r="AO7" s="160" t="s">
        <v>70</v>
      </c>
      <c r="AP7" s="216">
        <f>SUM('予測用パラメタ'!G7:'予測用パラメタ'!G7)</f>
        <v>0.1746</v>
      </c>
      <c r="AR7" s="19"/>
    </row>
    <row r="8" spans="1:44" s="25" customFormat="1" ht="14.25" thickBot="1" thickTop="1">
      <c r="A8" s="91"/>
      <c r="B8" s="100"/>
      <c r="C8" s="31" t="s">
        <v>2</v>
      </c>
      <c r="D8" s="39" t="s">
        <v>81</v>
      </c>
      <c r="E8" s="31" t="s">
        <v>212</v>
      </c>
      <c r="F8" s="92" t="s">
        <v>3</v>
      </c>
      <c r="G8" s="92" t="s">
        <v>6</v>
      </c>
      <c r="H8" s="92" t="s">
        <v>82</v>
      </c>
      <c r="I8" s="39" t="s">
        <v>83</v>
      </c>
      <c r="J8" s="39" t="s">
        <v>84</v>
      </c>
      <c r="K8" s="39" t="s">
        <v>85</v>
      </c>
      <c r="L8" s="98"/>
      <c r="M8" s="96"/>
      <c r="N8" s="101" t="s">
        <v>86</v>
      </c>
      <c r="O8" s="102" t="s">
        <v>85</v>
      </c>
      <c r="P8" s="101" t="s">
        <v>86</v>
      </c>
      <c r="Q8" s="67" t="s">
        <v>85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87</v>
      </c>
      <c r="AM8" s="53" t="s">
        <v>88</v>
      </c>
      <c r="AN8" s="156"/>
      <c r="AO8" s="137" t="s">
        <v>89</v>
      </c>
      <c r="AP8" s="216">
        <f>SUM('予測用パラメタ'!G8:'予測用パラメタ'!G8)</f>
        <v>56.517</v>
      </c>
      <c r="AR8" s="19"/>
    </row>
    <row r="9" spans="1:44" s="22" customFormat="1" ht="14.25" thickBot="1" thickTop="1">
      <c r="A9" s="58" t="s">
        <v>90</v>
      </c>
      <c r="B9" s="127" t="s">
        <v>1</v>
      </c>
      <c r="C9" s="128">
        <v>1</v>
      </c>
      <c r="D9" s="129" t="s">
        <v>213</v>
      </c>
      <c r="E9" s="130" t="s">
        <v>4</v>
      </c>
      <c r="F9" s="131" t="s">
        <v>5</v>
      </c>
      <c r="G9" s="131" t="s">
        <v>91</v>
      </c>
      <c r="H9" s="131" t="s">
        <v>92</v>
      </c>
      <c r="I9" s="129" t="s">
        <v>92</v>
      </c>
      <c r="J9" s="129" t="s">
        <v>93</v>
      </c>
      <c r="K9" s="129" t="s">
        <v>94</v>
      </c>
      <c r="L9" s="132" t="s">
        <v>95</v>
      </c>
      <c r="M9" s="133" t="s">
        <v>95</v>
      </c>
      <c r="N9" s="129" t="s">
        <v>93</v>
      </c>
      <c r="O9" s="129" t="s">
        <v>96</v>
      </c>
      <c r="P9" s="129" t="s">
        <v>97</v>
      </c>
      <c r="Q9" s="129" t="s">
        <v>96</v>
      </c>
      <c r="R9" s="131" t="s">
        <v>96</v>
      </c>
      <c r="S9" s="129" t="s">
        <v>214</v>
      </c>
      <c r="T9" s="129" t="s">
        <v>214</v>
      </c>
      <c r="U9" s="129" t="s">
        <v>214</v>
      </c>
      <c r="V9" s="129" t="s">
        <v>98</v>
      </c>
      <c r="W9" s="133" t="s">
        <v>99</v>
      </c>
      <c r="X9" s="133" t="s">
        <v>99</v>
      </c>
      <c r="Y9" s="133" t="s">
        <v>99</v>
      </c>
      <c r="Z9" s="133" t="s">
        <v>99</v>
      </c>
      <c r="AA9" s="133" t="s">
        <v>99</v>
      </c>
      <c r="AB9" s="133" t="s">
        <v>99</v>
      </c>
      <c r="AC9" s="132" t="s">
        <v>99</v>
      </c>
      <c r="AD9" s="133" t="s">
        <v>100</v>
      </c>
      <c r="AE9" s="128" t="s">
        <v>101</v>
      </c>
      <c r="AF9" s="133" t="s">
        <v>102</v>
      </c>
      <c r="AG9" s="133" t="s">
        <v>102</v>
      </c>
      <c r="AH9" s="133" t="s">
        <v>102</v>
      </c>
      <c r="AI9" s="133" t="s">
        <v>102</v>
      </c>
      <c r="AJ9" s="149"/>
      <c r="AL9" s="66"/>
      <c r="AM9" s="53" t="s">
        <v>103</v>
      </c>
      <c r="AN9" s="156"/>
      <c r="AO9" s="137" t="s">
        <v>104</v>
      </c>
      <c r="AP9" s="216">
        <f>SUM('予測用パラメタ'!G9:'予測用パラメタ'!G9)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105</v>
      </c>
      <c r="AM10" s="58" t="s">
        <v>106</v>
      </c>
      <c r="AN10" s="165" t="s">
        <v>107</v>
      </c>
      <c r="AO10" s="160" t="s">
        <v>93</v>
      </c>
      <c r="AP10" s="216">
        <f>SUM('予測用パラメタ'!G13:'予測用パラメタ'!G13)</f>
        <v>10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215</v>
      </c>
      <c r="AN11" s="156" t="s">
        <v>108</v>
      </c>
      <c r="AO11" s="137" t="s">
        <v>148</v>
      </c>
      <c r="AP11" s="216">
        <f>SUM('予測用パラメタ'!G14:'予測用パラメタ'!G14)</f>
        <v>1000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149</v>
      </c>
      <c r="AO12" s="160" t="s">
        <v>150</v>
      </c>
      <c r="AP12" s="216">
        <f>SUM('予測用パラメタ'!G15:'予測用パラメタ'!G15)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151</v>
      </c>
      <c r="AN13" s="164"/>
      <c r="AO13" s="137" t="s">
        <v>109</v>
      </c>
      <c r="AP13" s="216">
        <f>SUM('予測用パラメタ'!G16:'予測用パラメタ'!G16)</f>
        <v>30000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'!D11:'価格・加入者指数 '!D11)</f>
        <v>0</v>
      </c>
      <c r="D14" s="33">
        <f aca="true" t="shared" si="0" ref="D14:D24">$D$30*C14</f>
        <v>0</v>
      </c>
      <c r="E14" s="10">
        <f>SUM('価格・加入者指数 '!E11:'価格・加入者指数 '!E11)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10</v>
      </c>
      <c r="K14" s="217">
        <f aca="true" t="shared" si="6" ref="K14:K24">$K$38*$J14</f>
        <v>300000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8">
        <f aca="true" t="shared" si="9" ref="N14:N24">$P$35*EXP(-$P$36*$G14)+$P$37</f>
        <v>10</v>
      </c>
      <c r="O14" s="33">
        <f aca="true" t="shared" si="10" ref="O14:O24">$O$38*$N14</f>
        <v>200000</v>
      </c>
      <c r="P14" s="218">
        <f aca="true" t="shared" si="11" ref="P14:P24">$R$47*EXP(-$R$48*$F14)+$R$49</f>
        <v>10</v>
      </c>
      <c r="Q14" s="34">
        <f aca="true" t="shared" si="12" ref="Q14:Q24">$Q$50*$P14</f>
        <v>100000</v>
      </c>
      <c r="R14" s="34">
        <f aca="true" t="shared" si="13" ref="R14:R24">$O14+$Q14</f>
        <v>300000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110</v>
      </c>
      <c r="AM14" s="53" t="s">
        <v>111</v>
      </c>
      <c r="AN14" s="156" t="s">
        <v>107</v>
      </c>
      <c r="AO14" s="160" t="s">
        <v>93</v>
      </c>
      <c r="AP14" s="216">
        <f>SUM('予測用パラメタ'!G17:'予測用パラメタ'!G17)</f>
        <v>10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'!D12:'価格・加入者指数 '!D12)</f>
        <v>1.090000000203974</v>
      </c>
      <c r="D15" s="33">
        <f t="shared" si="0"/>
        <v>2180.000000407948</v>
      </c>
      <c r="E15" s="10">
        <f>SUM('価格・加入者指数 '!E12:'価格・加入者指数 '!E12)</f>
        <v>0.0999999979602598</v>
      </c>
      <c r="F15" s="34">
        <f t="shared" si="1"/>
        <v>955.8372926815517</v>
      </c>
      <c r="G15" s="34">
        <f t="shared" si="2"/>
        <v>955.8372926815517</v>
      </c>
      <c r="H15" s="34">
        <f t="shared" si="3"/>
        <v>25004.703581228576</v>
      </c>
      <c r="I15" s="33">
        <f t="shared" si="4"/>
        <v>25004.703581228576</v>
      </c>
      <c r="J15" s="51">
        <f t="shared" si="5"/>
        <v>1.1219844970682384</v>
      </c>
      <c r="K15" s="217">
        <f t="shared" si="6"/>
        <v>33659.53491204715</v>
      </c>
      <c r="L15" s="34">
        <f t="shared" si="7"/>
        <v>32173.03872325132</v>
      </c>
      <c r="M15" s="33">
        <f t="shared" si="8"/>
        <v>57177.74230447989</v>
      </c>
      <c r="N15" s="218">
        <f t="shared" si="9"/>
        <v>1.1219844970682384</v>
      </c>
      <c r="O15" s="33">
        <f t="shared" si="10"/>
        <v>22439.68994136477</v>
      </c>
      <c r="P15" s="218">
        <f t="shared" si="11"/>
        <v>2.1018993646558894</v>
      </c>
      <c r="Q15" s="34">
        <f t="shared" si="12"/>
        <v>21018.993646558894</v>
      </c>
      <c r="R15" s="34">
        <f t="shared" si="13"/>
        <v>43458.68358792366</v>
      </c>
      <c r="S15" s="34">
        <f t="shared" si="14"/>
        <v>21448.69248216755</v>
      </c>
      <c r="T15" s="34">
        <f t="shared" si="15"/>
        <v>20090.737982017592</v>
      </c>
      <c r="U15" s="33">
        <f t="shared" si="16"/>
        <v>41539.43046418514</v>
      </c>
      <c r="V15" s="34">
        <f t="shared" si="17"/>
        <v>43458.68358792367</v>
      </c>
      <c r="W15" s="34">
        <f t="shared" si="18"/>
        <v>6835.698294066798</v>
      </c>
      <c r="X15" s="34">
        <f t="shared" si="19"/>
        <v>21448.69248216755</v>
      </c>
      <c r="Y15" s="34">
        <f t="shared" si="20"/>
        <v>3507.8428516602717</v>
      </c>
      <c r="Z15" s="34">
        <f t="shared" si="21"/>
        <v>20090.737982017592</v>
      </c>
      <c r="AA15" s="33">
        <f t="shared" si="22"/>
        <v>41539.43046418514</v>
      </c>
      <c r="AB15" s="33">
        <f t="shared" si="23"/>
        <v>10343.54114572707</v>
      </c>
      <c r="AC15" s="62">
        <f t="shared" si="24"/>
        <v>56.517</v>
      </c>
      <c r="AD15" s="81">
        <f t="shared" si="25"/>
        <v>0.3</v>
      </c>
      <c r="AE15" s="33">
        <f t="shared" si="26"/>
        <v>54307.80745828772</v>
      </c>
      <c r="AF15" s="33">
        <f t="shared" si="27"/>
        <v>25004.703581228576</v>
      </c>
      <c r="AG15" s="33">
        <f t="shared" si="28"/>
        <v>64651.34860401479</v>
      </c>
      <c r="AH15" s="23">
        <f t="shared" si="29"/>
        <v>-39646.645022786215</v>
      </c>
      <c r="AI15" s="33">
        <f t="shared" si="30"/>
        <v>-39646.645022786215</v>
      </c>
      <c r="AJ15" s="11"/>
      <c r="AL15" s="61"/>
      <c r="AM15" s="83" t="s">
        <v>112</v>
      </c>
      <c r="AN15" s="156" t="s">
        <v>113</v>
      </c>
      <c r="AO15" s="137" t="s">
        <v>152</v>
      </c>
      <c r="AP15" s="216">
        <f>SUM('予測用パラメタ'!G18:'予測用パラメタ'!G18)</f>
        <v>1000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'!D13:'価格・加入者指数 '!D13)</f>
        <v>1.0812268225516846</v>
      </c>
      <c r="D16" s="33">
        <f t="shared" si="0"/>
        <v>2162.453645103369</v>
      </c>
      <c r="E16" s="10">
        <f>SUM('価格・加入者指数 '!E13:'価格・加入者指数 '!E13)</f>
        <v>0.18773177448315495</v>
      </c>
      <c r="F16" s="34">
        <f t="shared" si="1"/>
        <v>2462.162101951299</v>
      </c>
      <c r="G16" s="34">
        <f t="shared" si="2"/>
        <v>1506.3248092697472</v>
      </c>
      <c r="H16" s="34">
        <f t="shared" si="3"/>
        <v>63891.73694639953</v>
      </c>
      <c r="I16" s="33">
        <f t="shared" si="4"/>
        <v>38887.03336517095</v>
      </c>
      <c r="J16" s="51">
        <f t="shared" si="5"/>
        <v>1.0001388611202846</v>
      </c>
      <c r="K16" s="217">
        <f t="shared" si="6"/>
        <v>30004.16583360854</v>
      </c>
      <c r="L16" s="34">
        <f t="shared" si="7"/>
        <v>45196.019376608245</v>
      </c>
      <c r="M16" s="33">
        <f t="shared" si="8"/>
        <v>109087.75632300778</v>
      </c>
      <c r="N16" s="218">
        <f t="shared" si="9"/>
        <v>1.010245155020492</v>
      </c>
      <c r="O16" s="33">
        <f t="shared" si="10"/>
        <v>20204.90310040984</v>
      </c>
      <c r="P16" s="218">
        <f t="shared" si="11"/>
        <v>1.040247857495613</v>
      </c>
      <c r="Q16" s="34">
        <f t="shared" si="12"/>
        <v>10402.47857495613</v>
      </c>
      <c r="R16" s="34">
        <f t="shared" si="13"/>
        <v>30607.38167536597</v>
      </c>
      <c r="S16" s="34">
        <f t="shared" si="14"/>
        <v>30435.146809038575</v>
      </c>
      <c r="T16" s="34">
        <f t="shared" si="15"/>
        <v>15669.511555353425</v>
      </c>
      <c r="U16" s="33">
        <f t="shared" si="16"/>
        <v>46104.658364392</v>
      </c>
      <c r="V16" s="34">
        <f t="shared" si="17"/>
        <v>30607.38167536597</v>
      </c>
      <c r="W16" s="34">
        <f t="shared" si="18"/>
        <v>14356.842535788304</v>
      </c>
      <c r="X16" s="34">
        <f t="shared" si="19"/>
        <v>45048.14099713933</v>
      </c>
      <c r="Y16" s="34">
        <f t="shared" si="20"/>
        <v>5631.270207325097</v>
      </c>
      <c r="Z16" s="34">
        <f t="shared" si="21"/>
        <v>32252.406685710746</v>
      </c>
      <c r="AA16" s="33">
        <f t="shared" si="22"/>
        <v>77300.54768285007</v>
      </c>
      <c r="AB16" s="33">
        <f t="shared" si="23"/>
        <v>19988.1127431134</v>
      </c>
      <c r="AC16" s="62">
        <f t="shared" si="24"/>
        <v>56.517</v>
      </c>
      <c r="AD16" s="81">
        <f t="shared" si="25"/>
        <v>0.3</v>
      </c>
      <c r="AE16" s="33">
        <f t="shared" si="26"/>
        <v>139892.66414656697</v>
      </c>
      <c r="AF16" s="33">
        <f t="shared" si="27"/>
        <v>63891.73694639953</v>
      </c>
      <c r="AG16" s="33">
        <f t="shared" si="28"/>
        <v>159880.77688968036</v>
      </c>
      <c r="AH16" s="23">
        <f t="shared" si="29"/>
        <v>-95989.03994328083</v>
      </c>
      <c r="AI16" s="33">
        <f t="shared" si="30"/>
        <v>-135635.68496606706</v>
      </c>
      <c r="AJ16" s="11"/>
      <c r="AL16" s="61"/>
      <c r="AM16" s="105"/>
      <c r="AN16" s="156" t="s">
        <v>149</v>
      </c>
      <c r="AO16" s="160" t="s">
        <v>150</v>
      </c>
      <c r="AP16" s="216">
        <f>SUM('予測用パラメタ'!G19:'予測用パラメタ'!G19)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'!D14:'価格・加入者指数 '!D14)</f>
        <v>1.0675333512869374</v>
      </c>
      <c r="D17" s="33">
        <f t="shared" si="0"/>
        <v>2135.066702573875</v>
      </c>
      <c r="E17" s="10">
        <f>SUM('価格・加入者指数 '!E14:'価格・加入者指数 '!E14)</f>
        <v>0.32466648713062585</v>
      </c>
      <c r="F17" s="34">
        <f t="shared" si="1"/>
        <v>5510.160682935085</v>
      </c>
      <c r="G17" s="34">
        <f t="shared" si="2"/>
        <v>3047.998580983786</v>
      </c>
      <c r="H17" s="34">
        <f t="shared" si="3"/>
        <v>141174.72719959705</v>
      </c>
      <c r="I17" s="33">
        <f t="shared" si="4"/>
        <v>77282.99025319752</v>
      </c>
      <c r="J17" s="51">
        <f t="shared" si="5"/>
        <v>1.0000000001534801</v>
      </c>
      <c r="K17" s="217">
        <f t="shared" si="6"/>
        <v>30000.000004604404</v>
      </c>
      <c r="L17" s="34">
        <f t="shared" si="7"/>
        <v>91439.95744354778</v>
      </c>
      <c r="M17" s="33">
        <f t="shared" si="8"/>
        <v>232614.68464314484</v>
      </c>
      <c r="N17" s="218">
        <f t="shared" si="9"/>
        <v>1.0000099475038011</v>
      </c>
      <c r="O17" s="33">
        <f t="shared" si="10"/>
        <v>20000.19895007602</v>
      </c>
      <c r="P17" s="218">
        <f t="shared" si="11"/>
        <v>1.0000496835880222</v>
      </c>
      <c r="Q17" s="34">
        <f t="shared" si="12"/>
        <v>10000.496835880222</v>
      </c>
      <c r="R17" s="34">
        <f t="shared" si="13"/>
        <v>30000.695785956243</v>
      </c>
      <c r="S17" s="34">
        <f t="shared" si="14"/>
        <v>60960.57801922511</v>
      </c>
      <c r="T17" s="34">
        <f t="shared" si="15"/>
        <v>30481.500164895755</v>
      </c>
      <c r="U17" s="33">
        <f t="shared" si="16"/>
        <v>91442.07818412087</v>
      </c>
      <c r="V17" s="34">
        <f t="shared" si="17"/>
        <v>30000.695785956243</v>
      </c>
      <c r="W17" s="34">
        <f t="shared" si="18"/>
        <v>29209.453034359616</v>
      </c>
      <c r="X17" s="34">
        <f t="shared" si="19"/>
        <v>91651.87648057615</v>
      </c>
      <c r="Y17" s="34">
        <f t="shared" si="20"/>
        <v>9970.120357916934</v>
      </c>
      <c r="Z17" s="34">
        <f t="shared" si="21"/>
        <v>57102.63664328141</v>
      </c>
      <c r="AA17" s="33">
        <f t="shared" si="22"/>
        <v>148754.51312385756</v>
      </c>
      <c r="AB17" s="33">
        <f t="shared" si="23"/>
        <v>39179.57339227655</v>
      </c>
      <c r="AC17" s="62">
        <f t="shared" si="24"/>
        <v>56.517</v>
      </c>
      <c r="AD17" s="81">
        <f t="shared" si="25"/>
        <v>0.3</v>
      </c>
      <c r="AE17" s="33">
        <f t="shared" si="26"/>
        <v>313070.7995223227</v>
      </c>
      <c r="AF17" s="33">
        <f t="shared" si="27"/>
        <v>141174.72719959705</v>
      </c>
      <c r="AG17" s="33">
        <f t="shared" si="28"/>
        <v>352250.37291459925</v>
      </c>
      <c r="AH17" s="23">
        <f t="shared" si="29"/>
        <v>-211075.6457150022</v>
      </c>
      <c r="AI17" s="33">
        <f t="shared" si="30"/>
        <v>-346711.3306810693</v>
      </c>
      <c r="AJ17" s="11"/>
      <c r="AL17" s="60"/>
      <c r="AM17" s="38" t="s">
        <v>151</v>
      </c>
      <c r="AN17" s="164"/>
      <c r="AO17" s="137" t="s">
        <v>109</v>
      </c>
      <c r="AP17" s="216">
        <f>SUM('予測用パラメタ'!G20:'予測用パラメタ'!G20)</f>
        <v>20000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'!D15:'価格・加入者指数 '!D15)</f>
        <v>1.05</v>
      </c>
      <c r="D18" s="33">
        <f t="shared" si="0"/>
        <v>2100</v>
      </c>
      <c r="E18" s="10">
        <f>SUM('価格・加入者指数 '!E15:'価格・加入者指数 '!E15)</f>
        <v>0.5</v>
      </c>
      <c r="F18" s="34">
        <f t="shared" si="1"/>
        <v>10351.966284736865</v>
      </c>
      <c r="G18" s="34">
        <f t="shared" si="2"/>
        <v>4841.8056018017805</v>
      </c>
      <c r="H18" s="34">
        <f t="shared" si="3"/>
        <v>260869.550375369</v>
      </c>
      <c r="I18" s="33">
        <f t="shared" si="4"/>
        <v>119694.82317577195</v>
      </c>
      <c r="J18" s="51">
        <f t="shared" si="5"/>
        <v>1</v>
      </c>
      <c r="K18" s="217">
        <f t="shared" si="6"/>
        <v>30000</v>
      </c>
      <c r="L18" s="34">
        <f t="shared" si="7"/>
        <v>145254.1680540534</v>
      </c>
      <c r="M18" s="33">
        <f t="shared" si="8"/>
        <v>406123.7184294224</v>
      </c>
      <c r="N18" s="218">
        <f t="shared" si="9"/>
        <v>1.0000000031058478</v>
      </c>
      <c r="O18" s="33">
        <f t="shared" si="10"/>
        <v>20000.000062116957</v>
      </c>
      <c r="P18" s="218">
        <f t="shared" si="11"/>
        <v>1.0000000011911219</v>
      </c>
      <c r="Q18" s="34">
        <f t="shared" si="12"/>
        <v>10000.00001191122</v>
      </c>
      <c r="R18" s="34">
        <f t="shared" si="13"/>
        <v>30000.000074028176</v>
      </c>
      <c r="S18" s="34">
        <f t="shared" si="14"/>
        <v>96836.11233679384</v>
      </c>
      <c r="T18" s="34">
        <f t="shared" si="15"/>
        <v>48418.056075689616</v>
      </c>
      <c r="U18" s="33">
        <f t="shared" si="16"/>
        <v>145254.16841248347</v>
      </c>
      <c r="V18" s="34">
        <f t="shared" si="17"/>
        <v>30000.00007402818</v>
      </c>
      <c r="W18" s="34">
        <f t="shared" si="18"/>
        <v>50762.0693540454</v>
      </c>
      <c r="X18" s="34">
        <f t="shared" si="19"/>
        <v>159278.53578301036</v>
      </c>
      <c r="Y18" s="34">
        <f t="shared" si="20"/>
        <v>16683.129934240045</v>
      </c>
      <c r="Z18" s="34">
        <f t="shared" si="21"/>
        <v>95550.5723610541</v>
      </c>
      <c r="AA18" s="33">
        <f t="shared" si="22"/>
        <v>254829.10814406446</v>
      </c>
      <c r="AB18" s="33">
        <f t="shared" si="23"/>
        <v>67445.19928828545</v>
      </c>
      <c r="AC18" s="62">
        <f t="shared" si="24"/>
        <v>56.517</v>
      </c>
      <c r="AD18" s="81">
        <f t="shared" si="25"/>
        <v>0.3</v>
      </c>
      <c r="AE18" s="33">
        <f t="shared" si="26"/>
        <v>588167.6683998945</v>
      </c>
      <c r="AF18" s="33">
        <f t="shared" si="27"/>
        <v>260869.550375369</v>
      </c>
      <c r="AG18" s="33">
        <f t="shared" si="28"/>
        <v>655612.86768818</v>
      </c>
      <c r="AH18" s="23">
        <f t="shared" si="29"/>
        <v>-394743.3173128109</v>
      </c>
      <c r="AI18" s="33">
        <f t="shared" si="30"/>
        <v>-741454.6479938802</v>
      </c>
      <c r="AJ18" s="11"/>
      <c r="AL18" s="140" t="s">
        <v>114</v>
      </c>
      <c r="AM18" s="53" t="s">
        <v>106</v>
      </c>
      <c r="AN18" s="156" t="s">
        <v>107</v>
      </c>
      <c r="AO18" s="160" t="s">
        <v>93</v>
      </c>
      <c r="AP18" s="216">
        <f>SUM('予測用パラメタ'!G21:'予測用パラメタ'!G21)</f>
        <v>10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'!D16:'価格・加入者指数 '!D16)</f>
        <v>1.0324666487130625</v>
      </c>
      <c r="D19" s="33">
        <f t="shared" si="0"/>
        <v>2064.933297426125</v>
      </c>
      <c r="E19" s="10">
        <f>SUM('価格・加入者指数 '!E16:'価格・加入者指数 '!E16)</f>
        <v>0.6753335128693742</v>
      </c>
      <c r="F19" s="34">
        <f t="shared" si="1"/>
        <v>16175.922289514197</v>
      </c>
      <c r="G19" s="34">
        <f t="shared" si="2"/>
        <v>5823.956004777332</v>
      </c>
      <c r="H19" s="34">
        <f t="shared" si="3"/>
        <v>400826.40662634367</v>
      </c>
      <c r="I19" s="33">
        <f t="shared" si="4"/>
        <v>139956.85625097467</v>
      </c>
      <c r="J19" s="51">
        <f t="shared" si="5"/>
        <v>1</v>
      </c>
      <c r="K19" s="217">
        <f t="shared" si="6"/>
        <v>30000</v>
      </c>
      <c r="L19" s="34">
        <f t="shared" si="7"/>
        <v>174718.68014331997</v>
      </c>
      <c r="M19" s="33">
        <f t="shared" si="8"/>
        <v>575545.0867696636</v>
      </c>
      <c r="N19" s="218">
        <f t="shared" si="9"/>
        <v>1.0000000000373956</v>
      </c>
      <c r="O19" s="33">
        <f t="shared" si="10"/>
        <v>20000.000000747914</v>
      </c>
      <c r="P19" s="218">
        <f t="shared" si="11"/>
        <v>1.0000000000000033</v>
      </c>
      <c r="Q19" s="34">
        <f t="shared" si="12"/>
        <v>10000.000000000033</v>
      </c>
      <c r="R19" s="34">
        <f t="shared" si="13"/>
        <v>30000.000000747947</v>
      </c>
      <c r="S19" s="34">
        <f t="shared" si="14"/>
        <v>116479.12009990247</v>
      </c>
      <c r="T19" s="34">
        <f t="shared" si="15"/>
        <v>58239.56004777351</v>
      </c>
      <c r="U19" s="33">
        <f t="shared" si="16"/>
        <v>174718.68014767597</v>
      </c>
      <c r="V19" s="34">
        <f t="shared" si="17"/>
        <v>30000.000000747947</v>
      </c>
      <c r="W19" s="34">
        <f t="shared" si="18"/>
        <v>71706.09342675004</v>
      </c>
      <c r="X19" s="34">
        <f t="shared" si="19"/>
        <v>224995.58652886742</v>
      </c>
      <c r="Y19" s="34">
        <f t="shared" si="20"/>
        <v>23938.882632062992</v>
      </c>
      <c r="Z19" s="34">
        <f t="shared" si="21"/>
        <v>137107.00247458759</v>
      </c>
      <c r="AA19" s="33">
        <f t="shared" si="22"/>
        <v>362102.589003455</v>
      </c>
      <c r="AB19" s="33">
        <f t="shared" si="23"/>
        <v>95644.97605881303</v>
      </c>
      <c r="AC19" s="62">
        <f t="shared" si="24"/>
        <v>56.517</v>
      </c>
      <c r="AD19" s="81">
        <f t="shared" si="25"/>
        <v>0.3</v>
      </c>
      <c r="AE19" s="33">
        <f t="shared" si="26"/>
        <v>919067.3767233281</v>
      </c>
      <c r="AF19" s="33">
        <f t="shared" si="27"/>
        <v>400826.40662634367</v>
      </c>
      <c r="AG19" s="33">
        <f t="shared" si="28"/>
        <v>1014712.3527821412</v>
      </c>
      <c r="AH19" s="23">
        <f t="shared" si="29"/>
        <v>-613885.9461557975</v>
      </c>
      <c r="AI19" s="33">
        <f t="shared" si="30"/>
        <v>-1355340.5941496775</v>
      </c>
      <c r="AJ19" s="11"/>
      <c r="AL19" s="32"/>
      <c r="AM19" s="83" t="s">
        <v>112</v>
      </c>
      <c r="AN19" s="156" t="s">
        <v>113</v>
      </c>
      <c r="AO19" s="137" t="s">
        <v>152</v>
      </c>
      <c r="AP19" s="216">
        <f>SUM('予測用パラメタ'!G22:'予測用パラメタ'!G22)</f>
        <v>1000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'!D17:'価格・加入者指数 '!D17)</f>
        <v>1.0187731774483155</v>
      </c>
      <c r="D20" s="33">
        <f t="shared" si="0"/>
        <v>2037.546354896631</v>
      </c>
      <c r="E20" s="10">
        <f>SUM('価格・加入者指数 '!E17:'価格・加入者指数 '!E17)</f>
        <v>0.8122682255168451</v>
      </c>
      <c r="F20" s="34">
        <f t="shared" si="1"/>
        <v>21561.13343491952</v>
      </c>
      <c r="G20" s="34">
        <f t="shared" si="2"/>
        <v>5385.211145405323</v>
      </c>
      <c r="H20" s="34">
        <f t="shared" si="3"/>
        <v>527181.7060531218</v>
      </c>
      <c r="I20" s="33">
        <f t="shared" si="4"/>
        <v>126355.29942677816</v>
      </c>
      <c r="J20" s="51">
        <f t="shared" si="5"/>
        <v>1</v>
      </c>
      <c r="K20" s="217">
        <f t="shared" si="6"/>
        <v>30000</v>
      </c>
      <c r="L20" s="34">
        <f t="shared" si="7"/>
        <v>161556.3343621597</v>
      </c>
      <c r="M20" s="33">
        <f t="shared" si="8"/>
        <v>688738.0404152815</v>
      </c>
      <c r="N20" s="218">
        <f t="shared" si="9"/>
        <v>1.0000000002692986</v>
      </c>
      <c r="O20" s="33">
        <f t="shared" si="10"/>
        <v>20000.000005385973</v>
      </c>
      <c r="P20" s="218">
        <f t="shared" si="11"/>
        <v>1</v>
      </c>
      <c r="Q20" s="34">
        <f t="shared" si="12"/>
        <v>10000</v>
      </c>
      <c r="R20" s="34">
        <f t="shared" si="13"/>
        <v>30000.000005385973</v>
      </c>
      <c r="S20" s="34">
        <f t="shared" si="14"/>
        <v>107704.22293711106</v>
      </c>
      <c r="T20" s="34">
        <f t="shared" si="15"/>
        <v>53852.11145405323</v>
      </c>
      <c r="U20" s="33">
        <f t="shared" si="16"/>
        <v>161556.3343911643</v>
      </c>
      <c r="V20" s="34">
        <f t="shared" si="17"/>
        <v>30000.000005385973</v>
      </c>
      <c r="W20" s="34">
        <f t="shared" si="18"/>
        <v>83178.6973017021</v>
      </c>
      <c r="X20" s="34">
        <f t="shared" si="19"/>
        <v>260993.71603922843</v>
      </c>
      <c r="Y20" s="34">
        <f t="shared" si="20"/>
        <v>29161.732384382492</v>
      </c>
      <c r="Z20" s="34">
        <f t="shared" si="21"/>
        <v>167020.23129657784</v>
      </c>
      <c r="AA20" s="33">
        <f t="shared" si="22"/>
        <v>428013.94733580627</v>
      </c>
      <c r="AB20" s="33">
        <f t="shared" si="23"/>
        <v>112340.4296860846</v>
      </c>
      <c r="AC20" s="62">
        <f t="shared" si="24"/>
        <v>56.517</v>
      </c>
      <c r="AD20" s="81">
        <f t="shared" si="25"/>
        <v>0.3</v>
      </c>
      <c r="AE20" s="33">
        <f t="shared" si="26"/>
        <v>1225038.9183718225</v>
      </c>
      <c r="AF20" s="33">
        <f t="shared" si="27"/>
        <v>527181.7060531218</v>
      </c>
      <c r="AG20" s="33">
        <f t="shared" si="28"/>
        <v>1337379.348057907</v>
      </c>
      <c r="AH20" s="23">
        <f t="shared" si="29"/>
        <v>-810197.6420047852</v>
      </c>
      <c r="AI20" s="33">
        <f t="shared" si="30"/>
        <v>-2165538.2361544627</v>
      </c>
      <c r="AJ20" s="11"/>
      <c r="AL20" s="32"/>
      <c r="AM20" s="105"/>
      <c r="AN20" s="156" t="s">
        <v>149</v>
      </c>
      <c r="AO20" s="160" t="s">
        <v>150</v>
      </c>
      <c r="AP20" s="216">
        <f>SUM('予測用パラメタ'!G23:'予測用パラメタ'!G23)</f>
        <v>2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'!D18:'価格・加入者指数 '!D18)</f>
        <v>1.009999999796026</v>
      </c>
      <c r="D21" s="33">
        <f t="shared" si="0"/>
        <v>2019.999999592052</v>
      </c>
      <c r="E21" s="10">
        <f>SUM('価格・加入者指数 '!E18:'価格・加入者指数 '!E18)</f>
        <v>0.9000000020397403</v>
      </c>
      <c r="F21" s="34">
        <f t="shared" si="1"/>
        <v>25639.386566041576</v>
      </c>
      <c r="G21" s="34">
        <f t="shared" si="2"/>
        <v>4078.2531311220555</v>
      </c>
      <c r="H21" s="34">
        <f t="shared" si="3"/>
        <v>621498.7302353334</v>
      </c>
      <c r="I21" s="33">
        <f t="shared" si="4"/>
        <v>94317.02418221161</v>
      </c>
      <c r="J21" s="51">
        <f t="shared" si="5"/>
        <v>1</v>
      </c>
      <c r="K21" s="217">
        <f t="shared" si="6"/>
        <v>30000</v>
      </c>
      <c r="L21" s="34">
        <f t="shared" si="7"/>
        <v>122347.59393366167</v>
      </c>
      <c r="M21" s="33">
        <f t="shared" si="8"/>
        <v>743846.3241689951</v>
      </c>
      <c r="N21" s="218">
        <f t="shared" si="9"/>
        <v>1.0000000964599154</v>
      </c>
      <c r="O21" s="33">
        <f t="shared" si="10"/>
        <v>20000.001929198308</v>
      </c>
      <c r="P21" s="218">
        <f t="shared" si="11"/>
        <v>1</v>
      </c>
      <c r="Q21" s="34">
        <f t="shared" si="12"/>
        <v>10000</v>
      </c>
      <c r="R21" s="34">
        <f t="shared" si="13"/>
        <v>30000.001929198308</v>
      </c>
      <c r="S21" s="34">
        <f t="shared" si="14"/>
        <v>81565.07049020015</v>
      </c>
      <c r="T21" s="34">
        <f t="shared" si="15"/>
        <v>40782.531311220555</v>
      </c>
      <c r="U21" s="33">
        <f t="shared" si="16"/>
        <v>122347.60180142071</v>
      </c>
      <c r="V21" s="34">
        <f t="shared" si="17"/>
        <v>30000.001929198308</v>
      </c>
      <c r="W21" s="34">
        <f t="shared" si="18"/>
        <v>82664.43443687641</v>
      </c>
      <c r="X21" s="34">
        <f t="shared" si="19"/>
        <v>259380.08922772645</v>
      </c>
      <c r="Y21" s="34">
        <f t="shared" si="20"/>
        <v>31190.72387700842</v>
      </c>
      <c r="Z21" s="34">
        <f t="shared" si="21"/>
        <v>178641.0302234159</v>
      </c>
      <c r="AA21" s="33">
        <f t="shared" si="22"/>
        <v>438021.1194511424</v>
      </c>
      <c r="AB21" s="33">
        <f t="shared" si="23"/>
        <v>113855.15831388484</v>
      </c>
      <c r="AC21" s="62">
        <f t="shared" si="24"/>
        <v>56.517</v>
      </c>
      <c r="AD21" s="81">
        <f t="shared" si="25"/>
        <v>0.3</v>
      </c>
      <c r="AE21" s="33">
        <f t="shared" si="26"/>
        <v>1456753.0265227843</v>
      </c>
      <c r="AF21" s="33">
        <f t="shared" si="27"/>
        <v>621498.7302353334</v>
      </c>
      <c r="AG21" s="33">
        <f t="shared" si="28"/>
        <v>1570608.1848366691</v>
      </c>
      <c r="AH21" s="23">
        <f t="shared" si="29"/>
        <v>-949109.4546013357</v>
      </c>
      <c r="AI21" s="33">
        <f t="shared" si="30"/>
        <v>-3114647.6907557985</v>
      </c>
      <c r="AJ21" s="11"/>
      <c r="AL21" s="66"/>
      <c r="AM21" s="38" t="s">
        <v>151</v>
      </c>
      <c r="AN21" s="164"/>
      <c r="AO21" s="137" t="s">
        <v>109</v>
      </c>
      <c r="AP21" s="216">
        <f>SUM('予測用パラメタ'!G24:'予測用パラメタ'!G24)</f>
        <v>10000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'!D19:'価格・加入者指数 '!D19)</f>
        <v>1.0050707997810433</v>
      </c>
      <c r="D22" s="33">
        <f t="shared" si="0"/>
        <v>2010.1415995620866</v>
      </c>
      <c r="E22" s="10">
        <f>SUM('価格・加入者指数 '!E19:'価格・加入者指数 '!E19)</f>
        <v>0.9492920021895666</v>
      </c>
      <c r="F22" s="34">
        <f t="shared" si="1"/>
        <v>28379.147440453722</v>
      </c>
      <c r="G22" s="34">
        <f t="shared" si="2"/>
        <v>2739.760874412146</v>
      </c>
      <c r="H22" s="34">
        <f t="shared" si="3"/>
        <v>684553.2579619434</v>
      </c>
      <c r="I22" s="33">
        <f t="shared" si="4"/>
        <v>63054.52772660996</v>
      </c>
      <c r="J22" s="51">
        <f t="shared" si="5"/>
        <v>1</v>
      </c>
      <c r="K22" s="217">
        <f t="shared" si="6"/>
        <v>30000</v>
      </c>
      <c r="L22" s="34">
        <f t="shared" si="7"/>
        <v>82192.82623236439</v>
      </c>
      <c r="M22" s="33">
        <f t="shared" si="8"/>
        <v>766746.0841943078</v>
      </c>
      <c r="N22" s="218">
        <f t="shared" si="9"/>
        <v>1.0000398185410058</v>
      </c>
      <c r="O22" s="33">
        <f t="shared" si="10"/>
        <v>20000.796370820117</v>
      </c>
      <c r="P22" s="218">
        <f t="shared" si="11"/>
        <v>1</v>
      </c>
      <c r="Q22" s="34">
        <f t="shared" si="12"/>
        <v>10000</v>
      </c>
      <c r="R22" s="34">
        <f t="shared" si="13"/>
        <v>30000.796370820117</v>
      </c>
      <c r="S22" s="34">
        <f t="shared" si="14"/>
        <v>54797.39935385741</v>
      </c>
      <c r="T22" s="34">
        <f t="shared" si="15"/>
        <v>27397.608744121462</v>
      </c>
      <c r="U22" s="33">
        <f t="shared" si="16"/>
        <v>82195.00809797886</v>
      </c>
      <c r="V22" s="34">
        <f t="shared" si="17"/>
        <v>30000.796370820117</v>
      </c>
      <c r="W22" s="34">
        <f t="shared" si="18"/>
        <v>73783.21035591826</v>
      </c>
      <c r="X22" s="34">
        <f t="shared" si="19"/>
        <v>231513.05414470745</v>
      </c>
      <c r="Y22" s="34">
        <f t="shared" si="20"/>
        <v>30528.445974806356</v>
      </c>
      <c r="Z22" s="34">
        <f t="shared" si="21"/>
        <v>174847.91509052896</v>
      </c>
      <c r="AA22" s="33">
        <f t="shared" si="22"/>
        <v>406360.9692352364</v>
      </c>
      <c r="AB22" s="33">
        <f t="shared" si="23"/>
        <v>104311.65633072461</v>
      </c>
      <c r="AC22" s="62">
        <f t="shared" si="24"/>
        <v>56.517</v>
      </c>
      <c r="AD22" s="81">
        <f t="shared" si="25"/>
        <v>0.3</v>
      </c>
      <c r="AE22" s="33">
        <f t="shared" si="26"/>
        <v>1612418.0201242592</v>
      </c>
      <c r="AF22" s="33">
        <f t="shared" si="27"/>
        <v>684553.2579619434</v>
      </c>
      <c r="AG22" s="33">
        <f t="shared" si="28"/>
        <v>1716729.676454984</v>
      </c>
      <c r="AH22" s="23">
        <f t="shared" si="29"/>
        <v>-1032176.4184930405</v>
      </c>
      <c r="AI22" s="33">
        <f t="shared" si="30"/>
        <v>-4146824.109248839</v>
      </c>
      <c r="AJ22" s="11"/>
      <c r="AL22" s="32" t="s">
        <v>115</v>
      </c>
      <c r="AM22" s="83" t="s">
        <v>116</v>
      </c>
      <c r="AN22" s="156" t="s">
        <v>108</v>
      </c>
      <c r="AO22" s="137" t="s">
        <v>148</v>
      </c>
      <c r="AP22" s="166" t="s">
        <v>153</v>
      </c>
    </row>
    <row r="23" spans="1:42" ht="12.75">
      <c r="A23" s="62">
        <v>2009</v>
      </c>
      <c r="B23" s="71">
        <v>38626.520851476394</v>
      </c>
      <c r="C23" s="10">
        <f>SUM('価格・加入者指数 '!D20:'価格・加入者指数 '!D20)</f>
        <v>1.0025037092534457</v>
      </c>
      <c r="D23" s="33">
        <f t="shared" si="0"/>
        <v>2005.0074185068913</v>
      </c>
      <c r="E23" s="10">
        <f>SUM('価格・加入者指数 '!E20:'価格・加入者指数 '!E20)</f>
        <v>0.9749629074655435</v>
      </c>
      <c r="F23" s="34">
        <f t="shared" si="1"/>
        <v>30127.540059707095</v>
      </c>
      <c r="G23" s="34">
        <f t="shared" si="2"/>
        <v>1748.3926192533727</v>
      </c>
      <c r="H23" s="34">
        <f t="shared" si="3"/>
        <v>724871.2958529153</v>
      </c>
      <c r="I23" s="33">
        <f t="shared" si="4"/>
        <v>40318.03789097187</v>
      </c>
      <c r="J23" s="51">
        <f t="shared" si="5"/>
        <v>1</v>
      </c>
      <c r="K23" s="217">
        <f t="shared" si="6"/>
        <v>30000</v>
      </c>
      <c r="L23" s="34">
        <f t="shared" si="7"/>
        <v>52451.77857760118</v>
      </c>
      <c r="M23" s="33">
        <f t="shared" si="8"/>
        <v>777323.0744305165</v>
      </c>
      <c r="N23" s="218">
        <f t="shared" si="9"/>
        <v>1.0034471432366263</v>
      </c>
      <c r="O23" s="33">
        <f t="shared" si="10"/>
        <v>20068.942864732526</v>
      </c>
      <c r="P23" s="218">
        <f t="shared" si="11"/>
        <v>1</v>
      </c>
      <c r="Q23" s="34">
        <f t="shared" si="12"/>
        <v>10000</v>
      </c>
      <c r="R23" s="34">
        <f t="shared" si="13"/>
        <v>30068.942864732526</v>
      </c>
      <c r="S23" s="34">
        <f t="shared" si="14"/>
        <v>35088.39158091599</v>
      </c>
      <c r="T23" s="34">
        <f t="shared" si="15"/>
        <v>17483.926192533727</v>
      </c>
      <c r="U23" s="33">
        <f t="shared" si="16"/>
        <v>52572.317773449715</v>
      </c>
      <c r="V23" s="34">
        <f t="shared" si="17"/>
        <v>30068.942864732526</v>
      </c>
      <c r="W23" s="34">
        <f t="shared" si="18"/>
        <v>61451.17161232503</v>
      </c>
      <c r="X23" s="34">
        <f t="shared" si="19"/>
        <v>192818.23536970516</v>
      </c>
      <c r="Y23" s="34">
        <f t="shared" si="20"/>
        <v>28250.872820821554</v>
      </c>
      <c r="Z23" s="34">
        <f t="shared" si="21"/>
        <v>161803.39530825632</v>
      </c>
      <c r="AA23" s="33">
        <f t="shared" si="22"/>
        <v>354621.6306779615</v>
      </c>
      <c r="AB23" s="33">
        <f t="shared" si="23"/>
        <v>89702.04443314658</v>
      </c>
      <c r="AC23" s="62">
        <f t="shared" si="24"/>
        <v>56.517</v>
      </c>
      <c r="AD23" s="81">
        <f t="shared" si="25"/>
        <v>0.3</v>
      </c>
      <c r="AE23" s="33">
        <f t="shared" si="26"/>
        <v>1711756.443572378</v>
      </c>
      <c r="AF23" s="33">
        <f t="shared" si="27"/>
        <v>724871.2958529153</v>
      </c>
      <c r="AG23" s="33">
        <f t="shared" si="28"/>
        <v>1801458.4880055245</v>
      </c>
      <c r="AH23" s="23">
        <f t="shared" si="29"/>
        <v>-1076587.1921526091</v>
      </c>
      <c r="AI23" s="33">
        <f t="shared" si="30"/>
        <v>-5223411.3014014475</v>
      </c>
      <c r="AJ23" s="11"/>
      <c r="AL23" s="28"/>
      <c r="AM23" s="105"/>
      <c r="AN23" s="156" t="s">
        <v>149</v>
      </c>
      <c r="AO23" s="160" t="s">
        <v>150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'!D21:'価格・加入者指数 '!D21)</f>
        <v>1.0012195121405185</v>
      </c>
      <c r="D24" s="33">
        <f t="shared" si="0"/>
        <v>2002.439024281037</v>
      </c>
      <c r="E24" s="10">
        <f>SUM('価格・加入者指数 '!E21:'価格・加入者指数 '!E21)</f>
        <v>0.9878048785948144</v>
      </c>
      <c r="F24" s="34">
        <f t="shared" si="1"/>
        <v>31241.542417709097</v>
      </c>
      <c r="G24" s="34">
        <f t="shared" si="2"/>
        <v>1114.0023580020024</v>
      </c>
      <c r="H24" s="34">
        <f t="shared" si="3"/>
        <v>750711.4045914245</v>
      </c>
      <c r="I24" s="33">
        <f t="shared" si="4"/>
        <v>25840.10873850924</v>
      </c>
      <c r="J24" s="51">
        <f t="shared" si="5"/>
        <v>1</v>
      </c>
      <c r="K24" s="217">
        <f t="shared" si="6"/>
        <v>30000</v>
      </c>
      <c r="L24" s="34">
        <f t="shared" si="7"/>
        <v>33420.07074006007</v>
      </c>
      <c r="M24" s="33">
        <f t="shared" si="8"/>
        <v>784131.4753314846</v>
      </c>
      <c r="N24" s="218">
        <f t="shared" si="9"/>
        <v>1.0598703429407108</v>
      </c>
      <c r="O24" s="33">
        <f t="shared" si="10"/>
        <v>21197.406858814215</v>
      </c>
      <c r="P24" s="218">
        <f t="shared" si="11"/>
        <v>1</v>
      </c>
      <c r="Q24" s="34">
        <f t="shared" si="12"/>
        <v>10000</v>
      </c>
      <c r="R24" s="34">
        <f t="shared" si="13"/>
        <v>31197.406858814215</v>
      </c>
      <c r="S24" s="34">
        <f t="shared" si="14"/>
        <v>23613.961224246857</v>
      </c>
      <c r="T24" s="34">
        <f t="shared" si="15"/>
        <v>11140.023580020024</v>
      </c>
      <c r="U24" s="33">
        <f t="shared" si="16"/>
        <v>34753.98480426688</v>
      </c>
      <c r="V24" s="34">
        <f t="shared" si="17"/>
        <v>31197.406858814218</v>
      </c>
      <c r="W24" s="34">
        <f t="shared" si="18"/>
        <v>49392.452661644515</v>
      </c>
      <c r="X24" s="34">
        <f t="shared" si="19"/>
        <v>154981.02498162698</v>
      </c>
      <c r="Y24" s="34">
        <f t="shared" si="20"/>
        <v>25263.31854337761</v>
      </c>
      <c r="Z24" s="34">
        <f t="shared" si="21"/>
        <v>144692.5460674548</v>
      </c>
      <c r="AA24" s="33">
        <f t="shared" si="22"/>
        <v>299673.57104908174</v>
      </c>
      <c r="AB24" s="33">
        <f t="shared" si="23"/>
        <v>74655.77120502212</v>
      </c>
      <c r="AC24" s="62">
        <f t="shared" si="24"/>
        <v>56.517</v>
      </c>
      <c r="AD24" s="81">
        <f t="shared" si="25"/>
        <v>0.3</v>
      </c>
      <c r="AE24" s="33">
        <f t="shared" si="26"/>
        <v>1775050.7155469777</v>
      </c>
      <c r="AF24" s="33">
        <f t="shared" si="27"/>
        <v>750711.4045914245</v>
      </c>
      <c r="AG24" s="33">
        <f t="shared" si="28"/>
        <v>1849706.4867519997</v>
      </c>
      <c r="AH24" s="23">
        <f t="shared" si="29"/>
        <v>-1098995.0821605753</v>
      </c>
      <c r="AI24" s="33">
        <f t="shared" si="30"/>
        <v>-6322406.383562023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0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216</v>
      </c>
      <c r="D29" s="147"/>
      <c r="E29" s="148"/>
      <c r="F29" s="2"/>
      <c r="G29" s="19"/>
      <c r="H29" s="90"/>
      <c r="I29" s="2"/>
      <c r="J29" s="38" t="s">
        <v>117</v>
      </c>
      <c r="K29" s="37"/>
      <c r="L29" s="37"/>
      <c r="M29" s="18"/>
      <c r="N29" s="38" t="s">
        <v>118</v>
      </c>
      <c r="O29" s="37"/>
      <c r="P29" s="37"/>
      <c r="Q29" s="18"/>
      <c r="R29" s="2"/>
      <c r="S29" s="2"/>
      <c r="T29" s="2"/>
      <c r="U29" s="2"/>
      <c r="V29" s="2"/>
      <c r="W29" s="38" t="s">
        <v>119</v>
      </c>
      <c r="X29" s="4"/>
      <c r="Y29" s="18"/>
      <c r="Z29" s="2"/>
      <c r="AA29" s="2"/>
      <c r="AB29" s="2"/>
      <c r="AC29" s="42" t="s">
        <v>120</v>
      </c>
      <c r="AD29" s="49"/>
      <c r="AE29" s="18"/>
      <c r="AF29" s="42" t="s">
        <v>121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122</v>
      </c>
      <c r="D30" s="68">
        <f>$AP$4</f>
        <v>2000</v>
      </c>
      <c r="E30" s="18" t="s">
        <v>205</v>
      </c>
      <c r="H30" s="24"/>
      <c r="J30" s="58" t="s">
        <v>217</v>
      </c>
      <c r="K30" s="53" t="s">
        <v>123</v>
      </c>
      <c r="L30" s="82"/>
      <c r="M30" s="59"/>
      <c r="N30" s="58" t="s">
        <v>217</v>
      </c>
      <c r="O30" s="53" t="s">
        <v>123</v>
      </c>
      <c r="P30" s="82"/>
      <c r="Q30" s="59"/>
      <c r="W30" s="53" t="s">
        <v>69</v>
      </c>
      <c r="X30" s="143">
        <f>$AP$6</f>
        <v>0.3187</v>
      </c>
      <c r="Y30" s="35" t="s">
        <v>70</v>
      </c>
      <c r="AC30" s="53" t="s">
        <v>124</v>
      </c>
      <c r="AD30" s="141">
        <f>$AP$8</f>
        <v>56.517</v>
      </c>
      <c r="AE30" s="57" t="s">
        <v>89</v>
      </c>
      <c r="AF30" s="58"/>
      <c r="AO30" s="161"/>
      <c r="AP30" s="12"/>
    </row>
    <row r="31" spans="3:42" s="25" customFormat="1" ht="13.5" thickBot="1">
      <c r="C31" s="67" t="s">
        <v>125</v>
      </c>
      <c r="D31" s="69">
        <f>$AP$5</f>
        <v>0.8</v>
      </c>
      <c r="E31" s="59" t="s">
        <v>93</v>
      </c>
      <c r="H31" s="12"/>
      <c r="J31" s="58" t="s">
        <v>7</v>
      </c>
      <c r="K31" s="58" t="s">
        <v>126</v>
      </c>
      <c r="L31" s="83" t="s">
        <v>127</v>
      </c>
      <c r="M31" s="59"/>
      <c r="N31" s="58" t="s">
        <v>7</v>
      </c>
      <c r="O31" s="58" t="s">
        <v>126</v>
      </c>
      <c r="P31" s="83" t="s">
        <v>127</v>
      </c>
      <c r="Q31" s="59"/>
      <c r="W31" s="53" t="s">
        <v>128</v>
      </c>
      <c r="X31" s="144">
        <f>$AP$7</f>
        <v>0.1746</v>
      </c>
      <c r="Y31" s="35" t="s">
        <v>129</v>
      </c>
      <c r="AC31" s="53" t="s">
        <v>130</v>
      </c>
      <c r="AD31" s="142">
        <f>$AP$9</f>
        <v>0.3</v>
      </c>
      <c r="AE31" s="57" t="s">
        <v>104</v>
      </c>
      <c r="AF31" s="36" t="s">
        <v>131</v>
      </c>
      <c r="AN31" s="155"/>
      <c r="AO31" s="161"/>
      <c r="AP31" s="12"/>
    </row>
    <row r="32" spans="8:43" s="25" customFormat="1" ht="14.25" thickBot="1" thickTop="1">
      <c r="H32" s="12"/>
      <c r="J32" s="58" t="s">
        <v>132</v>
      </c>
      <c r="K32" s="77" t="s">
        <v>133</v>
      </c>
      <c r="L32" s="84">
        <f>$AP$10</f>
        <v>10</v>
      </c>
      <c r="M32" s="59" t="s">
        <v>134</v>
      </c>
      <c r="N32" s="58" t="s">
        <v>132</v>
      </c>
      <c r="O32" s="77" t="s">
        <v>133</v>
      </c>
      <c r="P32" s="84">
        <f>$AP$14</f>
        <v>10</v>
      </c>
      <c r="Q32" s="59" t="s">
        <v>134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218</v>
      </c>
      <c r="K33" s="78" t="s">
        <v>135</v>
      </c>
      <c r="L33" s="85">
        <v>1</v>
      </c>
      <c r="M33" s="58" t="s">
        <v>136</v>
      </c>
      <c r="N33" s="58" t="s">
        <v>137</v>
      </c>
      <c r="O33" s="78" t="s">
        <v>135</v>
      </c>
      <c r="P33" s="85">
        <v>1</v>
      </c>
      <c r="Q33" s="58" t="s">
        <v>136</v>
      </c>
      <c r="AN33" s="155"/>
      <c r="AO33" s="161"/>
      <c r="AP33" s="12"/>
    </row>
    <row r="34" spans="10:42" s="25" customFormat="1" ht="14.25" thickBot="1" thickTop="1">
      <c r="J34" s="53" t="s">
        <v>138</v>
      </c>
      <c r="K34" s="74">
        <f>$AP$11</f>
        <v>1000</v>
      </c>
      <c r="L34" s="84">
        <f>$AP$12</f>
        <v>1.1</v>
      </c>
      <c r="M34" s="59"/>
      <c r="N34" s="53" t="s">
        <v>139</v>
      </c>
      <c r="O34" s="74">
        <f>$AP$15</f>
        <v>1000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140</v>
      </c>
      <c r="K35" s="75" t="s">
        <v>141</v>
      </c>
      <c r="L35" s="86">
        <f>$L$32-1</f>
        <v>9</v>
      </c>
      <c r="M35" s="42"/>
      <c r="N35" s="140" t="s">
        <v>140</v>
      </c>
      <c r="O35" s="75" t="s">
        <v>141</v>
      </c>
      <c r="P35" s="86">
        <f>$P$32-1</f>
        <v>9</v>
      </c>
      <c r="Q35" s="42"/>
    </row>
    <row r="36" spans="10:17" ht="12.75">
      <c r="J36" s="32"/>
      <c r="K36" s="76" t="s">
        <v>142</v>
      </c>
      <c r="L36" s="87">
        <f>(-1/$K$34)*LN(($L$34-$L$37)/$L$35)</f>
        <v>0.004499809670330264</v>
      </c>
      <c r="M36" s="42"/>
      <c r="N36" s="32"/>
      <c r="O36" s="76" t="s">
        <v>142</v>
      </c>
      <c r="P36" s="87">
        <f>(-1/$O$34)*LN(($P$34-$P$37)/$P$35)</f>
        <v>0.004499809670330264</v>
      </c>
      <c r="Q36" s="42"/>
    </row>
    <row r="37" spans="10:17" ht="13.5" thickBot="1">
      <c r="J37" s="66"/>
      <c r="K37" s="79" t="s">
        <v>143</v>
      </c>
      <c r="L37" s="87">
        <v>1</v>
      </c>
      <c r="M37" s="42"/>
      <c r="N37" s="66"/>
      <c r="O37" s="79" t="s">
        <v>143</v>
      </c>
      <c r="P37" s="87">
        <v>1</v>
      </c>
      <c r="Q37" s="42"/>
    </row>
    <row r="38" spans="10:17" ht="14.25" thickBot="1" thickTop="1">
      <c r="J38" s="38" t="s">
        <v>219</v>
      </c>
      <c r="K38" s="74">
        <f>$AP$13</f>
        <v>30000</v>
      </c>
      <c r="L38" s="18" t="s">
        <v>109</v>
      </c>
      <c r="M38" s="42"/>
      <c r="N38" s="38" t="s">
        <v>144</v>
      </c>
      <c r="O38" s="74">
        <f>$AP$17</f>
        <v>20000</v>
      </c>
      <c r="P38" s="18" t="s">
        <v>109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145</v>
      </c>
      <c r="Q41" s="37"/>
      <c r="R41" s="37"/>
      <c r="S41" s="18"/>
    </row>
    <row r="42" spans="16:19" ht="12.75">
      <c r="P42" s="58" t="s">
        <v>146</v>
      </c>
      <c r="Q42" s="53" t="s">
        <v>123</v>
      </c>
      <c r="R42" s="82"/>
      <c r="S42" s="59"/>
    </row>
    <row r="43" spans="16:19" ht="13.5" thickBot="1">
      <c r="P43" s="58" t="s">
        <v>7</v>
      </c>
      <c r="Q43" s="58" t="s">
        <v>126</v>
      </c>
      <c r="R43" s="83" t="s">
        <v>127</v>
      </c>
      <c r="S43" s="59"/>
    </row>
    <row r="44" spans="16:19" ht="14.25" thickBot="1" thickTop="1">
      <c r="P44" s="58" t="s">
        <v>111</v>
      </c>
      <c r="Q44" s="77" t="s">
        <v>133</v>
      </c>
      <c r="R44" s="84">
        <f>$AP$18</f>
        <v>10</v>
      </c>
      <c r="S44" s="59" t="s">
        <v>134</v>
      </c>
    </row>
    <row r="45" spans="16:19" ht="14.25" thickBot="1" thickTop="1">
      <c r="P45" s="58" t="s">
        <v>218</v>
      </c>
      <c r="Q45" s="78" t="s">
        <v>135</v>
      </c>
      <c r="R45" s="85">
        <v>1</v>
      </c>
      <c r="S45" s="58" t="s">
        <v>136</v>
      </c>
    </row>
    <row r="46" spans="16:19" ht="14.25" thickBot="1" thickTop="1">
      <c r="P46" s="53" t="s">
        <v>220</v>
      </c>
      <c r="Q46" s="74">
        <f>$AP$19</f>
        <v>1000</v>
      </c>
      <c r="R46" s="84">
        <f>$AP$20</f>
        <v>2</v>
      </c>
      <c r="S46" s="59"/>
    </row>
    <row r="47" spans="16:19" ht="13.5" thickTop="1">
      <c r="P47" s="140" t="s">
        <v>140</v>
      </c>
      <c r="Q47" s="75" t="s">
        <v>141</v>
      </c>
      <c r="R47" s="86">
        <f>$R$44-1</f>
        <v>9</v>
      </c>
      <c r="S47" s="42"/>
    </row>
    <row r="48" spans="16:19" ht="12.75">
      <c r="P48" s="32"/>
      <c r="Q48" s="76" t="s">
        <v>142</v>
      </c>
      <c r="R48" s="87">
        <f>(-1/$Q$46)*LN(($R$46-$R$49)/$R$47)</f>
        <v>0.0021972245773362194</v>
      </c>
      <c r="S48" s="42"/>
    </row>
    <row r="49" spans="16:19" ht="13.5" thickBot="1">
      <c r="P49" s="66"/>
      <c r="Q49" s="79" t="s">
        <v>143</v>
      </c>
      <c r="R49" s="87">
        <v>1</v>
      </c>
      <c r="S49" s="42"/>
    </row>
    <row r="50" spans="16:19" ht="14.25" thickBot="1" thickTop="1">
      <c r="P50" s="38" t="s">
        <v>219</v>
      </c>
      <c r="Q50" s="74">
        <f>$AP$21</f>
        <v>10000</v>
      </c>
      <c r="R50" s="18" t="s">
        <v>109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O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221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40</v>
      </c>
      <c r="C3" s="134" t="s">
        <v>178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2（政策価格）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2（政策価格）</v>
      </c>
      <c r="AD3" s="134"/>
      <c r="AE3" s="134"/>
      <c r="AF3" s="134"/>
      <c r="AG3" s="134"/>
      <c r="AH3" s="134"/>
      <c r="AI3" s="153"/>
      <c r="AJ3" s="149"/>
      <c r="AL3" s="92" t="s">
        <v>48</v>
      </c>
      <c r="AM3" s="31"/>
      <c r="AN3" s="55"/>
      <c r="AO3" s="159" t="s">
        <v>42</v>
      </c>
      <c r="AP3" s="162" t="s">
        <v>222</v>
      </c>
    </row>
    <row r="4" spans="1:42" s="19" customFormat="1" ht="14.25" thickBot="1" thickTop="1">
      <c r="A4" s="91"/>
      <c r="B4" s="54" t="s">
        <v>43</v>
      </c>
      <c r="C4" s="55" t="s">
        <v>44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45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46</v>
      </c>
      <c r="AM4" s="67" t="s">
        <v>47</v>
      </c>
      <c r="AN4" s="164"/>
      <c r="AO4" s="137" t="s">
        <v>223</v>
      </c>
      <c r="AP4" s="216">
        <f>SUM('予測用パラメタ'!H4:'予測用パラメタ'!H4)</f>
        <v>3000</v>
      </c>
    </row>
    <row r="5" spans="1:42" s="19" customFormat="1" ht="14.25" thickBot="1" thickTop="1">
      <c r="A5" s="40" t="s">
        <v>48</v>
      </c>
      <c r="B5" s="29"/>
      <c r="C5" s="114" t="s">
        <v>49</v>
      </c>
      <c r="D5" s="109"/>
      <c r="E5" s="112"/>
      <c r="F5" s="114"/>
      <c r="G5" s="114"/>
      <c r="H5" s="114"/>
      <c r="I5" s="115"/>
      <c r="J5" s="108" t="s">
        <v>50</v>
      </c>
      <c r="K5" s="109"/>
      <c r="L5" s="110"/>
      <c r="M5" s="116" t="s">
        <v>51</v>
      </c>
      <c r="N5" s="117" t="s">
        <v>52</v>
      </c>
      <c r="O5" s="118"/>
      <c r="P5" s="118"/>
      <c r="Q5" s="118"/>
      <c r="R5" s="119"/>
      <c r="S5" s="119"/>
      <c r="T5" s="119"/>
      <c r="U5" s="119"/>
      <c r="V5" s="120"/>
      <c r="W5" s="108" t="s">
        <v>53</v>
      </c>
      <c r="X5" s="109"/>
      <c r="Y5" s="109"/>
      <c r="Z5" s="109"/>
      <c r="AA5" s="109"/>
      <c r="AB5" s="115"/>
      <c r="AC5" s="108" t="s">
        <v>54</v>
      </c>
      <c r="AD5" s="109"/>
      <c r="AE5" s="109"/>
      <c r="AF5" s="121" t="s">
        <v>55</v>
      </c>
      <c r="AG5" s="109"/>
      <c r="AH5" s="109"/>
      <c r="AI5" s="120"/>
      <c r="AJ5" s="150"/>
      <c r="AL5" s="145"/>
      <c r="AM5" s="67" t="s">
        <v>56</v>
      </c>
      <c r="AN5" s="164"/>
      <c r="AO5" s="160" t="s">
        <v>57</v>
      </c>
      <c r="AP5" s="216">
        <f>SUM('予測用パラメタ'!H5:'予測用パラメタ'!H5)</f>
        <v>0.5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58</v>
      </c>
      <c r="O6" s="118"/>
      <c r="P6" s="118"/>
      <c r="Q6" s="118"/>
      <c r="R6" s="119"/>
      <c r="S6" s="108" t="s">
        <v>224</v>
      </c>
      <c r="T6" s="109"/>
      <c r="U6" s="119"/>
      <c r="V6" s="120"/>
      <c r="W6" s="121" t="s">
        <v>59</v>
      </c>
      <c r="X6" s="120"/>
      <c r="Y6" s="121" t="s">
        <v>225</v>
      </c>
      <c r="Z6" s="120"/>
      <c r="AA6" s="123" t="s">
        <v>60</v>
      </c>
      <c r="AB6" s="123" t="s">
        <v>61</v>
      </c>
      <c r="AC6" s="124" t="s">
        <v>62</v>
      </c>
      <c r="AD6" s="125" t="s">
        <v>63</v>
      </c>
      <c r="AE6" s="126" t="s">
        <v>64</v>
      </c>
      <c r="AF6" s="123" t="s">
        <v>65</v>
      </c>
      <c r="AG6" s="123" t="s">
        <v>66</v>
      </c>
      <c r="AH6" s="115" t="s">
        <v>67</v>
      </c>
      <c r="AI6" s="152" t="s">
        <v>226</v>
      </c>
      <c r="AJ6" s="150"/>
      <c r="AK6" s="22"/>
      <c r="AL6" s="140" t="s">
        <v>68</v>
      </c>
      <c r="AM6" s="53" t="s">
        <v>69</v>
      </c>
      <c r="AN6" s="156"/>
      <c r="AO6" s="160" t="s">
        <v>70</v>
      </c>
      <c r="AP6" s="216">
        <f>SUM('予測用パラメタ'!H6:'予測用パラメタ'!H6)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71</v>
      </c>
      <c r="D7" s="55"/>
      <c r="E7" s="47" t="s">
        <v>72</v>
      </c>
      <c r="F7" s="94"/>
      <c r="G7" s="95"/>
      <c r="H7" s="47" t="s">
        <v>73</v>
      </c>
      <c r="I7" s="95"/>
      <c r="J7" s="67" t="s">
        <v>74</v>
      </c>
      <c r="K7" s="56"/>
      <c r="L7" s="93" t="s">
        <v>227</v>
      </c>
      <c r="M7" s="40" t="s">
        <v>227</v>
      </c>
      <c r="N7" s="99" t="s">
        <v>228</v>
      </c>
      <c r="P7" s="67" t="s">
        <v>225</v>
      </c>
      <c r="R7" s="93" t="s">
        <v>75</v>
      </c>
      <c r="S7" s="97" t="s">
        <v>76</v>
      </c>
      <c r="T7" s="97" t="s">
        <v>225</v>
      </c>
      <c r="U7" s="97" t="s">
        <v>75</v>
      </c>
      <c r="V7" s="99" t="s">
        <v>77</v>
      </c>
      <c r="W7" s="99" t="s">
        <v>78</v>
      </c>
      <c r="X7" s="99" t="s">
        <v>79</v>
      </c>
      <c r="Y7" s="99" t="s">
        <v>80</v>
      </c>
      <c r="Z7" s="99" t="s">
        <v>79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229</v>
      </c>
      <c r="AN7" s="156"/>
      <c r="AO7" s="160" t="s">
        <v>70</v>
      </c>
      <c r="AP7" s="216">
        <f>SUM('予測用パラメタ'!H7:'予測用パラメタ'!H7)</f>
        <v>0.1746</v>
      </c>
      <c r="AR7" s="19"/>
    </row>
    <row r="8" spans="1:44" s="25" customFormat="1" ht="14.25" thickBot="1" thickTop="1">
      <c r="A8" s="91"/>
      <c r="B8" s="100"/>
      <c r="C8" s="31" t="s">
        <v>2</v>
      </c>
      <c r="D8" s="39" t="s">
        <v>81</v>
      </c>
      <c r="E8" s="31" t="s">
        <v>230</v>
      </c>
      <c r="F8" s="92" t="s">
        <v>3</v>
      </c>
      <c r="G8" s="92" t="s">
        <v>6</v>
      </c>
      <c r="H8" s="92" t="s">
        <v>82</v>
      </c>
      <c r="I8" s="39" t="s">
        <v>83</v>
      </c>
      <c r="J8" s="39" t="s">
        <v>84</v>
      </c>
      <c r="K8" s="39" t="s">
        <v>85</v>
      </c>
      <c r="L8" s="98"/>
      <c r="M8" s="96"/>
      <c r="N8" s="101" t="s">
        <v>86</v>
      </c>
      <c r="O8" s="102" t="s">
        <v>85</v>
      </c>
      <c r="P8" s="101" t="s">
        <v>86</v>
      </c>
      <c r="Q8" s="67" t="s">
        <v>85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87</v>
      </c>
      <c r="AM8" s="53" t="s">
        <v>88</v>
      </c>
      <c r="AN8" s="156"/>
      <c r="AO8" s="137" t="s">
        <v>89</v>
      </c>
      <c r="AP8" s="216">
        <f>SUM('予測用パラメタ'!H8:'予測用パラメタ'!H8)</f>
        <v>56.517</v>
      </c>
      <c r="AR8" s="19"/>
    </row>
    <row r="9" spans="1:44" s="22" customFormat="1" ht="14.25" thickBot="1" thickTop="1">
      <c r="A9" s="58" t="s">
        <v>90</v>
      </c>
      <c r="B9" s="127" t="s">
        <v>1</v>
      </c>
      <c r="C9" s="128">
        <v>1</v>
      </c>
      <c r="D9" s="129" t="s">
        <v>231</v>
      </c>
      <c r="E9" s="130" t="s">
        <v>4</v>
      </c>
      <c r="F9" s="131" t="s">
        <v>5</v>
      </c>
      <c r="G9" s="131" t="s">
        <v>91</v>
      </c>
      <c r="H9" s="131" t="s">
        <v>92</v>
      </c>
      <c r="I9" s="129" t="s">
        <v>92</v>
      </c>
      <c r="J9" s="129" t="s">
        <v>93</v>
      </c>
      <c r="K9" s="129" t="s">
        <v>94</v>
      </c>
      <c r="L9" s="132" t="s">
        <v>95</v>
      </c>
      <c r="M9" s="133" t="s">
        <v>95</v>
      </c>
      <c r="N9" s="129" t="s">
        <v>93</v>
      </c>
      <c r="O9" s="129" t="s">
        <v>96</v>
      </c>
      <c r="P9" s="129" t="s">
        <v>97</v>
      </c>
      <c r="Q9" s="129" t="s">
        <v>96</v>
      </c>
      <c r="R9" s="131" t="s">
        <v>96</v>
      </c>
      <c r="S9" s="129" t="s">
        <v>232</v>
      </c>
      <c r="T9" s="129" t="s">
        <v>232</v>
      </c>
      <c r="U9" s="129" t="s">
        <v>232</v>
      </c>
      <c r="V9" s="129" t="s">
        <v>98</v>
      </c>
      <c r="W9" s="133" t="s">
        <v>99</v>
      </c>
      <c r="X9" s="133" t="s">
        <v>99</v>
      </c>
      <c r="Y9" s="133" t="s">
        <v>99</v>
      </c>
      <c r="Z9" s="133" t="s">
        <v>99</v>
      </c>
      <c r="AA9" s="133" t="s">
        <v>99</v>
      </c>
      <c r="AB9" s="133" t="s">
        <v>99</v>
      </c>
      <c r="AC9" s="132" t="s">
        <v>99</v>
      </c>
      <c r="AD9" s="133" t="s">
        <v>100</v>
      </c>
      <c r="AE9" s="128" t="s">
        <v>101</v>
      </c>
      <c r="AF9" s="133" t="s">
        <v>102</v>
      </c>
      <c r="AG9" s="133" t="s">
        <v>102</v>
      </c>
      <c r="AH9" s="133" t="s">
        <v>102</v>
      </c>
      <c r="AI9" s="133" t="s">
        <v>102</v>
      </c>
      <c r="AJ9" s="149"/>
      <c r="AL9" s="66"/>
      <c r="AM9" s="53" t="s">
        <v>103</v>
      </c>
      <c r="AN9" s="156"/>
      <c r="AO9" s="137" t="s">
        <v>104</v>
      </c>
      <c r="AP9" s="216">
        <f>SUM('予測用パラメタ'!H9:'予測用パラメタ'!H9)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105</v>
      </c>
      <c r="AM10" s="58" t="s">
        <v>106</v>
      </c>
      <c r="AN10" s="165" t="s">
        <v>107</v>
      </c>
      <c r="AO10" s="160" t="s">
        <v>93</v>
      </c>
      <c r="AP10" s="216">
        <f>SUM('予測用パラメタ'!H13:'予測用パラメタ'!H13)</f>
        <v>10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233</v>
      </c>
      <c r="AN11" s="156" t="s">
        <v>108</v>
      </c>
      <c r="AO11" s="137" t="s">
        <v>148</v>
      </c>
      <c r="AP11" s="216">
        <f>SUM('予測用パラメタ'!H14:'予測用パラメタ'!H14)</f>
        <v>1000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149</v>
      </c>
      <c r="AO12" s="160" t="s">
        <v>150</v>
      </c>
      <c r="AP12" s="216">
        <f>SUM('予測用パラメタ'!H15:'予測用パラメタ'!H15)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151</v>
      </c>
      <c r="AN13" s="164"/>
      <c r="AO13" s="137" t="s">
        <v>109</v>
      </c>
      <c r="AP13" s="216">
        <f>SUM('予測用パラメタ'!H16:'予測用パラメタ'!H16)</f>
        <v>60000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'!D11:'価格・加入者指数 '!D11)</f>
        <v>0</v>
      </c>
      <c r="D14" s="33">
        <f aca="true" t="shared" si="0" ref="D14:D24">$D$30*C14</f>
        <v>0</v>
      </c>
      <c r="E14" s="10">
        <f>SUM('価格・加入者指数 '!E11:'価格・加入者指数 '!E11)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10</v>
      </c>
      <c r="K14" s="217">
        <f aca="true" t="shared" si="6" ref="K14:K24">$K$38*$J14</f>
        <v>600000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8">
        <f aca="true" t="shared" si="9" ref="N14:N24">$P$35*EXP(-$P$36*$G14)+$P$37</f>
        <v>10</v>
      </c>
      <c r="O14" s="33">
        <f aca="true" t="shared" si="10" ref="O14:O24">$O$38*$N14</f>
        <v>150000</v>
      </c>
      <c r="P14" s="218">
        <f aca="true" t="shared" si="11" ref="P14:P24">$R$47*EXP(-$R$48*$F14)+$R$49</f>
        <v>10</v>
      </c>
      <c r="Q14" s="34">
        <f aca="true" t="shared" si="12" ref="Q14:Q24">$Q$50*$P14</f>
        <v>35000</v>
      </c>
      <c r="R14" s="34">
        <f aca="true" t="shared" si="13" ref="R14:R24">$O14+$Q14</f>
        <v>185000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110</v>
      </c>
      <c r="AM14" s="53" t="s">
        <v>111</v>
      </c>
      <c r="AN14" s="156" t="s">
        <v>107</v>
      </c>
      <c r="AO14" s="160" t="s">
        <v>93</v>
      </c>
      <c r="AP14" s="216">
        <f>SUM('予測用パラメタ'!H17:'予測用パラメタ'!H17)</f>
        <v>10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'!D12:'価格・加入者指数 '!D12)</f>
        <v>1.090000000203974</v>
      </c>
      <c r="D15" s="33">
        <f t="shared" si="0"/>
        <v>3270.000000611922</v>
      </c>
      <c r="E15" s="10">
        <f>SUM('価格・加入者指数 '!E12:'価格・加入者指数 '!E12)</f>
        <v>0.0999999979602598</v>
      </c>
      <c r="F15" s="34">
        <f t="shared" si="1"/>
        <v>597.3983079259698</v>
      </c>
      <c r="G15" s="34">
        <f t="shared" si="2"/>
        <v>597.3983079259698</v>
      </c>
      <c r="H15" s="34">
        <f t="shared" si="3"/>
        <v>23441.909607401787</v>
      </c>
      <c r="I15" s="33">
        <f t="shared" si="4"/>
        <v>23441.909607401787</v>
      </c>
      <c r="J15" s="51">
        <f t="shared" si="5"/>
        <v>1.6120421625985206</v>
      </c>
      <c r="K15" s="217">
        <f t="shared" si="6"/>
        <v>96722.52975591124</v>
      </c>
      <c r="L15" s="34">
        <f t="shared" si="7"/>
        <v>57781.875614500634</v>
      </c>
      <c r="M15" s="33">
        <f t="shared" si="8"/>
        <v>81223.78522190242</v>
      </c>
      <c r="N15" s="218">
        <f t="shared" si="9"/>
        <v>1.6120421625985206</v>
      </c>
      <c r="O15" s="33">
        <f t="shared" si="10"/>
        <v>24180.63243897781</v>
      </c>
      <c r="P15" s="218">
        <f t="shared" si="11"/>
        <v>3.422030729492647</v>
      </c>
      <c r="Q15" s="34">
        <f t="shared" si="12"/>
        <v>11977.107553224265</v>
      </c>
      <c r="R15" s="34">
        <f t="shared" si="13"/>
        <v>36157.73999220207</v>
      </c>
      <c r="S15" s="34">
        <f t="shared" si="14"/>
        <v>14445.468903625158</v>
      </c>
      <c r="T15" s="34">
        <f t="shared" si="15"/>
        <v>7155.103786143528</v>
      </c>
      <c r="U15" s="33">
        <f t="shared" si="16"/>
        <v>21600.572689768687</v>
      </c>
      <c r="V15" s="34">
        <f t="shared" si="17"/>
        <v>36157.73999220208</v>
      </c>
      <c r="W15" s="34">
        <f t="shared" si="18"/>
        <v>4603.770939585338</v>
      </c>
      <c r="X15" s="34">
        <f t="shared" si="19"/>
        <v>14445.468903625158</v>
      </c>
      <c r="Y15" s="34">
        <f t="shared" si="20"/>
        <v>1249.28112106066</v>
      </c>
      <c r="Z15" s="34">
        <f t="shared" si="21"/>
        <v>7155.103786143528</v>
      </c>
      <c r="AA15" s="33">
        <f t="shared" si="22"/>
        <v>21600.572689768687</v>
      </c>
      <c r="AB15" s="33">
        <f t="shared" si="23"/>
        <v>5853.052060645998</v>
      </c>
      <c r="AC15" s="62">
        <f t="shared" si="24"/>
        <v>56.517</v>
      </c>
      <c r="AD15" s="81">
        <f t="shared" si="25"/>
        <v>0.3</v>
      </c>
      <c r="AE15" s="33">
        <f t="shared" si="26"/>
        <v>33942.379661429826</v>
      </c>
      <c r="AF15" s="33">
        <f t="shared" si="27"/>
        <v>23441.909607401787</v>
      </c>
      <c r="AG15" s="33">
        <f t="shared" si="28"/>
        <v>39795.431722075824</v>
      </c>
      <c r="AH15" s="23">
        <f t="shared" si="29"/>
        <v>-16353.522114674037</v>
      </c>
      <c r="AI15" s="33">
        <f t="shared" si="30"/>
        <v>-16353.522114674037</v>
      </c>
      <c r="AJ15" s="11"/>
      <c r="AL15" s="61"/>
      <c r="AM15" s="83" t="s">
        <v>112</v>
      </c>
      <c r="AN15" s="156" t="s">
        <v>113</v>
      </c>
      <c r="AO15" s="137" t="s">
        <v>152</v>
      </c>
      <c r="AP15" s="216">
        <f>SUM('予測用パラメタ'!H18:'予測用パラメタ'!H18)</f>
        <v>1000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'!D13:'価格・加入者指数 '!D13)</f>
        <v>1.0812268225516846</v>
      </c>
      <c r="D16" s="33">
        <f t="shared" si="0"/>
        <v>3243.6804676550537</v>
      </c>
      <c r="E16" s="10">
        <f>SUM('価格・加入者指数 '!E13:'価格・加入者指数 '!E13)</f>
        <v>0.18773177448315495</v>
      </c>
      <c r="F16" s="34">
        <f t="shared" si="1"/>
        <v>1538.851313719562</v>
      </c>
      <c r="G16" s="34">
        <f t="shared" si="2"/>
        <v>941.4530057935923</v>
      </c>
      <c r="H16" s="34">
        <f t="shared" si="3"/>
        <v>59898.503387249555</v>
      </c>
      <c r="I16" s="33">
        <f t="shared" si="4"/>
        <v>36456.59377984777</v>
      </c>
      <c r="J16" s="51">
        <f t="shared" si="5"/>
        <v>1.0088502157180408</v>
      </c>
      <c r="K16" s="217">
        <f t="shared" si="6"/>
        <v>60531.012943082445</v>
      </c>
      <c r="L16" s="34">
        <f t="shared" si="7"/>
        <v>56987.104078995806</v>
      </c>
      <c r="M16" s="33">
        <f t="shared" si="8"/>
        <v>116885.60746624536</v>
      </c>
      <c r="N16" s="218">
        <f t="shared" si="9"/>
        <v>1.1301412653079201</v>
      </c>
      <c r="O16" s="33">
        <f t="shared" si="10"/>
        <v>16952.1189796188</v>
      </c>
      <c r="P16" s="218">
        <f t="shared" si="11"/>
        <v>1.3060590107497887</v>
      </c>
      <c r="Q16" s="34">
        <f t="shared" si="12"/>
        <v>4571.206537624261</v>
      </c>
      <c r="R16" s="34">
        <f t="shared" si="13"/>
        <v>21523.32551724306</v>
      </c>
      <c r="S16" s="34">
        <f t="shared" si="14"/>
        <v>15959.623367932725</v>
      </c>
      <c r="T16" s="34">
        <f t="shared" si="15"/>
        <v>4303.576134949681</v>
      </c>
      <c r="U16" s="33">
        <f t="shared" si="16"/>
        <v>20263.199502882406</v>
      </c>
      <c r="V16" s="34">
        <f t="shared" si="17"/>
        <v>21523.32551724306</v>
      </c>
      <c r="W16" s="34">
        <f t="shared" si="18"/>
        <v>8222.88110849965</v>
      </c>
      <c r="X16" s="34">
        <f t="shared" si="19"/>
        <v>25801.321331972547</v>
      </c>
      <c r="Y16" s="34">
        <f t="shared" si="20"/>
        <v>1782.561030485683</v>
      </c>
      <c r="Z16" s="34">
        <f t="shared" si="21"/>
        <v>10209.398800032548</v>
      </c>
      <c r="AA16" s="33">
        <f t="shared" si="22"/>
        <v>36010.720132005095</v>
      </c>
      <c r="AB16" s="33">
        <f t="shared" si="23"/>
        <v>10005.442138985334</v>
      </c>
      <c r="AC16" s="62">
        <f t="shared" si="24"/>
        <v>56.517</v>
      </c>
      <c r="AD16" s="81">
        <f t="shared" si="25"/>
        <v>0.3</v>
      </c>
      <c r="AE16" s="33">
        <f t="shared" si="26"/>
        <v>87432.91509160436</v>
      </c>
      <c r="AF16" s="33">
        <f t="shared" si="27"/>
        <v>59898.503387249555</v>
      </c>
      <c r="AG16" s="33">
        <f t="shared" si="28"/>
        <v>97438.3572305897</v>
      </c>
      <c r="AH16" s="23">
        <f t="shared" si="29"/>
        <v>-37539.85384334014</v>
      </c>
      <c r="AI16" s="33">
        <f t="shared" si="30"/>
        <v>-53893.37595801418</v>
      </c>
      <c r="AJ16" s="11"/>
      <c r="AL16" s="61"/>
      <c r="AM16" s="105"/>
      <c r="AN16" s="156" t="s">
        <v>149</v>
      </c>
      <c r="AO16" s="160" t="s">
        <v>150</v>
      </c>
      <c r="AP16" s="216">
        <f>SUM('予測用パラメタ'!H19:'予測用パラメタ'!H19)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'!D14:'価格・加入者指数 '!D14)</f>
        <v>1.0675333512869374</v>
      </c>
      <c r="D17" s="33">
        <f t="shared" si="0"/>
        <v>3202.6000538608123</v>
      </c>
      <c r="E17" s="10">
        <f>SUM('価格・加入者指数 '!E14:'価格・加入者指数 '!E14)</f>
        <v>0.32466648713062585</v>
      </c>
      <c r="F17" s="34">
        <f t="shared" si="1"/>
        <v>3443.850426834428</v>
      </c>
      <c r="G17" s="34">
        <f t="shared" si="2"/>
        <v>1904.999113114866</v>
      </c>
      <c r="H17" s="34">
        <f t="shared" si="3"/>
        <v>132351.30674962225</v>
      </c>
      <c r="I17" s="33">
        <f t="shared" si="4"/>
        <v>72452.8033623727</v>
      </c>
      <c r="J17" s="51">
        <f t="shared" si="5"/>
        <v>1.0000016754196672</v>
      </c>
      <c r="K17" s="217">
        <f t="shared" si="6"/>
        <v>60000.10052518003</v>
      </c>
      <c r="L17" s="34">
        <f t="shared" si="7"/>
        <v>114300.13828727078</v>
      </c>
      <c r="M17" s="33">
        <f t="shared" si="8"/>
        <v>246651.445036893</v>
      </c>
      <c r="N17" s="218">
        <f t="shared" si="9"/>
        <v>1.0017037750813012</v>
      </c>
      <c r="O17" s="33">
        <f t="shared" si="10"/>
        <v>15025.556626219517</v>
      </c>
      <c r="P17" s="218">
        <f t="shared" si="11"/>
        <v>1.0046555825961065</v>
      </c>
      <c r="Q17" s="34">
        <f t="shared" si="12"/>
        <v>3516.294539086373</v>
      </c>
      <c r="R17" s="34">
        <f t="shared" si="13"/>
        <v>18541.85116530589</v>
      </c>
      <c r="S17" s="34">
        <f t="shared" si="14"/>
        <v>28623.672047005377</v>
      </c>
      <c r="T17" s="34">
        <f t="shared" si="15"/>
        <v>6698.537978410187</v>
      </c>
      <c r="U17" s="33">
        <f t="shared" si="16"/>
        <v>35322.21002541557</v>
      </c>
      <c r="V17" s="34">
        <f t="shared" si="17"/>
        <v>18541.85116530589</v>
      </c>
      <c r="W17" s="34">
        <f t="shared" si="18"/>
        <v>14724.613180601425</v>
      </c>
      <c r="X17" s="34">
        <f t="shared" si="19"/>
        <v>46202.112270478276</v>
      </c>
      <c r="Y17" s="34">
        <f t="shared" si="20"/>
        <v>2640.890605593301</v>
      </c>
      <c r="Z17" s="34">
        <f t="shared" si="21"/>
        <v>15125.375747957052</v>
      </c>
      <c r="AA17" s="33">
        <f t="shared" si="22"/>
        <v>61327.488018435324</v>
      </c>
      <c r="AB17" s="33">
        <f t="shared" si="23"/>
        <v>17365.503786194728</v>
      </c>
      <c r="AC17" s="62">
        <f t="shared" si="24"/>
        <v>56.517</v>
      </c>
      <c r="AD17" s="81">
        <f t="shared" si="25"/>
        <v>0.3</v>
      </c>
      <c r="AE17" s="33">
        <f t="shared" si="26"/>
        <v>195669.2497014517</v>
      </c>
      <c r="AF17" s="33">
        <f t="shared" si="27"/>
        <v>132351.30674962225</v>
      </c>
      <c r="AG17" s="33">
        <f t="shared" si="28"/>
        <v>213034.75348764643</v>
      </c>
      <c r="AH17" s="23">
        <f t="shared" si="29"/>
        <v>-80683.44673802418</v>
      </c>
      <c r="AI17" s="33">
        <f t="shared" si="30"/>
        <v>-134576.82269603835</v>
      </c>
      <c r="AJ17" s="11"/>
      <c r="AL17" s="60"/>
      <c r="AM17" s="38" t="s">
        <v>151</v>
      </c>
      <c r="AN17" s="164"/>
      <c r="AO17" s="137" t="s">
        <v>109</v>
      </c>
      <c r="AP17" s="216">
        <f>SUM('予測用パラメタ'!H20:'予測用パラメタ'!H20)</f>
        <v>15000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'!D15:'価格・加入者指数 '!D15)</f>
        <v>1.05</v>
      </c>
      <c r="D18" s="33">
        <f t="shared" si="0"/>
        <v>3150</v>
      </c>
      <c r="E18" s="10">
        <f>SUM('価格・加入者指数 '!E15:'価格・加入者指数 '!E15)</f>
        <v>0.5</v>
      </c>
      <c r="F18" s="34">
        <f t="shared" si="1"/>
        <v>6469.97892796054</v>
      </c>
      <c r="G18" s="34">
        <f t="shared" si="2"/>
        <v>3026.128501126112</v>
      </c>
      <c r="H18" s="34">
        <f t="shared" si="3"/>
        <v>244565.2034769084</v>
      </c>
      <c r="I18" s="33">
        <f t="shared" si="4"/>
        <v>112213.89672728616</v>
      </c>
      <c r="J18" s="51">
        <f t="shared" si="5"/>
        <v>1.0000000000020433</v>
      </c>
      <c r="K18" s="217">
        <f t="shared" si="6"/>
        <v>60000.00000012259</v>
      </c>
      <c r="L18" s="34">
        <f t="shared" si="7"/>
        <v>181567.7100679377</v>
      </c>
      <c r="M18" s="33">
        <f t="shared" si="8"/>
        <v>426132.9135448461</v>
      </c>
      <c r="N18" s="218">
        <f t="shared" si="9"/>
        <v>1.0000109762389642</v>
      </c>
      <c r="O18" s="33">
        <f t="shared" si="10"/>
        <v>15000.164643584463</v>
      </c>
      <c r="P18" s="218">
        <f t="shared" si="11"/>
        <v>1.0000060299481977</v>
      </c>
      <c r="Q18" s="34">
        <f t="shared" si="12"/>
        <v>3500.0211048186916</v>
      </c>
      <c r="R18" s="34">
        <f t="shared" si="13"/>
        <v>18500.185748403153</v>
      </c>
      <c r="S18" s="34">
        <f t="shared" si="14"/>
        <v>45392.42574953515</v>
      </c>
      <c r="T18" s="34">
        <f t="shared" si="15"/>
        <v>10591.513619834745</v>
      </c>
      <c r="U18" s="33">
        <f t="shared" si="16"/>
        <v>55983.939369369895</v>
      </c>
      <c r="V18" s="34">
        <f t="shared" si="17"/>
        <v>18500.185748403153</v>
      </c>
      <c r="W18" s="34">
        <f t="shared" si="18"/>
        <v>24498.4450463206</v>
      </c>
      <c r="X18" s="34">
        <f t="shared" si="19"/>
        <v>76869.924839412</v>
      </c>
      <c r="Y18" s="34">
        <f t="shared" si="20"/>
        <v>4029.069383879858</v>
      </c>
      <c r="Z18" s="34">
        <f t="shared" si="21"/>
        <v>23075.9987621985</v>
      </c>
      <c r="AA18" s="33">
        <f t="shared" si="22"/>
        <v>99945.9236016105</v>
      </c>
      <c r="AB18" s="33">
        <f t="shared" si="23"/>
        <v>28527.51443020046</v>
      </c>
      <c r="AC18" s="62">
        <f t="shared" si="24"/>
        <v>56.517</v>
      </c>
      <c r="AD18" s="81">
        <f t="shared" si="25"/>
        <v>0.3</v>
      </c>
      <c r="AE18" s="33">
        <f t="shared" si="26"/>
        <v>367604.792749934</v>
      </c>
      <c r="AF18" s="33">
        <f t="shared" si="27"/>
        <v>244565.2034769084</v>
      </c>
      <c r="AG18" s="33">
        <f t="shared" si="28"/>
        <v>396132.30718013446</v>
      </c>
      <c r="AH18" s="23">
        <f t="shared" si="29"/>
        <v>-151567.10370322605</v>
      </c>
      <c r="AI18" s="33">
        <f t="shared" si="30"/>
        <v>-286143.92639926437</v>
      </c>
      <c r="AJ18" s="11"/>
      <c r="AL18" s="140" t="s">
        <v>114</v>
      </c>
      <c r="AM18" s="53" t="s">
        <v>106</v>
      </c>
      <c r="AN18" s="156" t="s">
        <v>107</v>
      </c>
      <c r="AO18" s="160" t="s">
        <v>93</v>
      </c>
      <c r="AP18" s="216">
        <f>SUM('予測用パラメタ'!H21:'予測用パラメタ'!H21)</f>
        <v>10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'!D16:'価格・加入者指数 '!D16)</f>
        <v>1.0324666487130625</v>
      </c>
      <c r="D19" s="33">
        <f t="shared" si="0"/>
        <v>3097.3999461391873</v>
      </c>
      <c r="E19" s="10">
        <f>SUM('価格・加入者指数 '!E16:'価格・加入者指数 '!E16)</f>
        <v>0.6753335128693742</v>
      </c>
      <c r="F19" s="34">
        <f t="shared" si="1"/>
        <v>10109.951430946374</v>
      </c>
      <c r="G19" s="34">
        <f t="shared" si="2"/>
        <v>3639.9725029858337</v>
      </c>
      <c r="H19" s="34">
        <f t="shared" si="3"/>
        <v>375774.7562121972</v>
      </c>
      <c r="I19" s="33">
        <f t="shared" si="4"/>
        <v>131209.55273528877</v>
      </c>
      <c r="J19" s="51">
        <f t="shared" si="5"/>
        <v>1</v>
      </c>
      <c r="K19" s="217">
        <f t="shared" si="6"/>
        <v>60000</v>
      </c>
      <c r="L19" s="34">
        <f t="shared" si="7"/>
        <v>218398.35017915</v>
      </c>
      <c r="M19" s="33">
        <f t="shared" si="8"/>
        <v>594173.1063913472</v>
      </c>
      <c r="N19" s="218">
        <f t="shared" si="9"/>
        <v>1.0000006931919505</v>
      </c>
      <c r="O19" s="33">
        <f t="shared" si="10"/>
        <v>15000.010397879258</v>
      </c>
      <c r="P19" s="218">
        <f t="shared" si="11"/>
        <v>1.0000000020272022</v>
      </c>
      <c r="Q19" s="34">
        <f t="shared" si="12"/>
        <v>3500.000007095208</v>
      </c>
      <c r="R19" s="34">
        <f t="shared" si="13"/>
        <v>18500.010404974466</v>
      </c>
      <c r="S19" s="34">
        <f t="shared" si="14"/>
        <v>54599.625392782094</v>
      </c>
      <c r="T19" s="34">
        <f t="shared" si="15"/>
        <v>12739.90378627678</v>
      </c>
      <c r="U19" s="33">
        <f t="shared" si="16"/>
        <v>67339.52917905888</v>
      </c>
      <c r="V19" s="34">
        <f t="shared" si="17"/>
        <v>18500.01040497447</v>
      </c>
      <c r="W19" s="34">
        <f t="shared" si="18"/>
        <v>34091.69122273788</v>
      </c>
      <c r="X19" s="34">
        <f t="shared" si="19"/>
        <v>106971.10518587349</v>
      </c>
      <c r="Y19" s="34">
        <f t="shared" si="20"/>
        <v>5549.981070538361</v>
      </c>
      <c r="Z19" s="34">
        <f t="shared" si="21"/>
        <v>31786.83316459542</v>
      </c>
      <c r="AA19" s="33">
        <f t="shared" si="22"/>
        <v>138757.9383504689</v>
      </c>
      <c r="AB19" s="33">
        <f t="shared" si="23"/>
        <v>39641.672293276235</v>
      </c>
      <c r="AC19" s="62">
        <f t="shared" si="24"/>
        <v>56.517</v>
      </c>
      <c r="AD19" s="81">
        <f t="shared" si="25"/>
        <v>0.3</v>
      </c>
      <c r="AE19" s="33">
        <f t="shared" si="26"/>
        <v>574417.1104520801</v>
      </c>
      <c r="AF19" s="33">
        <f t="shared" si="27"/>
        <v>375774.7562121972</v>
      </c>
      <c r="AG19" s="33">
        <f t="shared" si="28"/>
        <v>614058.7827453564</v>
      </c>
      <c r="AH19" s="23">
        <f t="shared" si="29"/>
        <v>-238284.02653315925</v>
      </c>
      <c r="AI19" s="33">
        <f t="shared" si="30"/>
        <v>-524427.9529324237</v>
      </c>
      <c r="AJ19" s="11"/>
      <c r="AL19" s="32"/>
      <c r="AM19" s="83" t="s">
        <v>112</v>
      </c>
      <c r="AN19" s="156" t="s">
        <v>113</v>
      </c>
      <c r="AO19" s="137" t="s">
        <v>152</v>
      </c>
      <c r="AP19" s="216">
        <f>SUM('予測用パラメタ'!H22:'予測用パラメタ'!H22)</f>
        <v>1000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'!D17:'価格・加入者指数 '!D17)</f>
        <v>1.0187731774483155</v>
      </c>
      <c r="D20" s="33">
        <f t="shared" si="0"/>
        <v>3056.3195323449468</v>
      </c>
      <c r="E20" s="10">
        <f>SUM('価格・加入者指数 '!E17:'価格・加入者指数 '!E17)</f>
        <v>0.8122682255168451</v>
      </c>
      <c r="F20" s="34">
        <f t="shared" si="1"/>
        <v>13475.7083968247</v>
      </c>
      <c r="G20" s="34">
        <f t="shared" si="2"/>
        <v>3365.756965878327</v>
      </c>
      <c r="H20" s="34">
        <f t="shared" si="3"/>
        <v>494232.8494248017</v>
      </c>
      <c r="I20" s="33">
        <f t="shared" si="4"/>
        <v>118458.09321260452</v>
      </c>
      <c r="J20" s="51">
        <f t="shared" si="5"/>
        <v>1</v>
      </c>
      <c r="K20" s="217">
        <f t="shared" si="6"/>
        <v>60000</v>
      </c>
      <c r="L20" s="34">
        <f t="shared" si="7"/>
        <v>201945.41795269962</v>
      </c>
      <c r="M20" s="33">
        <f t="shared" si="8"/>
        <v>696178.2673775014</v>
      </c>
      <c r="N20" s="218">
        <f t="shared" si="9"/>
        <v>1.0000023808781549</v>
      </c>
      <c r="O20" s="33">
        <f t="shared" si="10"/>
        <v>15000.035713172323</v>
      </c>
      <c r="P20" s="218">
        <f t="shared" si="11"/>
        <v>1.000000000001245</v>
      </c>
      <c r="Q20" s="34">
        <f t="shared" si="12"/>
        <v>3500.0000000043574</v>
      </c>
      <c r="R20" s="34">
        <f t="shared" si="13"/>
        <v>18500.03571317668</v>
      </c>
      <c r="S20" s="34">
        <f t="shared" si="14"/>
        <v>50486.47469003342</v>
      </c>
      <c r="T20" s="34">
        <f t="shared" si="15"/>
        <v>11780.14938058881</v>
      </c>
      <c r="U20" s="33">
        <f t="shared" si="16"/>
        <v>62266.62407062223</v>
      </c>
      <c r="V20" s="34">
        <f t="shared" si="17"/>
        <v>18500.03571317668</v>
      </c>
      <c r="W20" s="34">
        <f t="shared" si="18"/>
        <v>39316.70871376497</v>
      </c>
      <c r="X20" s="34">
        <f t="shared" si="19"/>
        <v>123365.88865316904</v>
      </c>
      <c r="Y20" s="34">
        <f t="shared" si="20"/>
        <v>6637.768457473169</v>
      </c>
      <c r="Z20" s="34">
        <f t="shared" si="21"/>
        <v>38017.00147464587</v>
      </c>
      <c r="AA20" s="33">
        <f t="shared" si="22"/>
        <v>161382.8901278149</v>
      </c>
      <c r="AB20" s="33">
        <f t="shared" si="23"/>
        <v>45954.47717123814</v>
      </c>
      <c r="AC20" s="62">
        <f t="shared" si="24"/>
        <v>56.517</v>
      </c>
      <c r="AD20" s="81">
        <f t="shared" si="25"/>
        <v>0.3</v>
      </c>
      <c r="AE20" s="33">
        <f t="shared" si="26"/>
        <v>765649.3239823891</v>
      </c>
      <c r="AF20" s="33">
        <f t="shared" si="27"/>
        <v>494232.8494248017</v>
      </c>
      <c r="AG20" s="33">
        <f t="shared" si="28"/>
        <v>811603.8011536272</v>
      </c>
      <c r="AH20" s="23">
        <f t="shared" si="29"/>
        <v>-317370.9517288255</v>
      </c>
      <c r="AI20" s="33">
        <f t="shared" si="30"/>
        <v>-841798.9046612491</v>
      </c>
      <c r="AJ20" s="11"/>
      <c r="AL20" s="32"/>
      <c r="AM20" s="105"/>
      <c r="AN20" s="156" t="s">
        <v>149</v>
      </c>
      <c r="AO20" s="160" t="s">
        <v>150</v>
      </c>
      <c r="AP20" s="216">
        <f>SUM('予測用パラメタ'!H23:'予測用パラメタ'!H23)</f>
        <v>2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'!D18:'価格・加入者指数 '!D18)</f>
        <v>1.009999999796026</v>
      </c>
      <c r="D21" s="33">
        <f t="shared" si="0"/>
        <v>3029.9999993880783</v>
      </c>
      <c r="E21" s="10">
        <f>SUM('価格・加入者指数 '!E18:'価格・加入者指数 '!E18)</f>
        <v>0.9000000020397403</v>
      </c>
      <c r="F21" s="34">
        <f t="shared" si="1"/>
        <v>16024.616603775985</v>
      </c>
      <c r="G21" s="34">
        <f t="shared" si="2"/>
        <v>2548.9082069512842</v>
      </c>
      <c r="H21" s="34">
        <f t="shared" si="3"/>
        <v>582655.0595956251</v>
      </c>
      <c r="I21" s="33">
        <f t="shared" si="4"/>
        <v>88422.21017082344</v>
      </c>
      <c r="J21" s="51">
        <f t="shared" si="5"/>
        <v>1</v>
      </c>
      <c r="K21" s="217">
        <f t="shared" si="6"/>
        <v>60000</v>
      </c>
      <c r="L21" s="34">
        <f t="shared" si="7"/>
        <v>152934.49241707707</v>
      </c>
      <c r="M21" s="33">
        <f t="shared" si="8"/>
        <v>735589.5520127022</v>
      </c>
      <c r="N21" s="218">
        <f t="shared" si="9"/>
        <v>1.000093984825358</v>
      </c>
      <c r="O21" s="33">
        <f t="shared" si="10"/>
        <v>15001.409772380372</v>
      </c>
      <c r="P21" s="218">
        <f t="shared" si="11"/>
        <v>1.0000000000000047</v>
      </c>
      <c r="Q21" s="34">
        <f t="shared" si="12"/>
        <v>3500.0000000000164</v>
      </c>
      <c r="R21" s="34">
        <f t="shared" si="13"/>
        <v>18501.409772380386</v>
      </c>
      <c r="S21" s="34">
        <f t="shared" si="14"/>
        <v>38237.216484659526</v>
      </c>
      <c r="T21" s="34">
        <f t="shared" si="15"/>
        <v>8921.178724329537</v>
      </c>
      <c r="U21" s="33">
        <f t="shared" si="16"/>
        <v>47158.395208989066</v>
      </c>
      <c r="V21" s="34">
        <f t="shared" si="17"/>
        <v>18501.409772380386</v>
      </c>
      <c r="W21" s="34">
        <f t="shared" si="18"/>
        <v>38972.674540349064</v>
      </c>
      <c r="X21" s="34">
        <f t="shared" si="19"/>
        <v>122286.3964240636</v>
      </c>
      <c r="Y21" s="34">
        <f t="shared" si="20"/>
        <v>7036.451890066291</v>
      </c>
      <c r="Z21" s="34">
        <f t="shared" si="21"/>
        <v>40300.411741502234</v>
      </c>
      <c r="AA21" s="33">
        <f t="shared" si="22"/>
        <v>162586.80816556583</v>
      </c>
      <c r="AB21" s="33">
        <f t="shared" si="23"/>
        <v>46009.12643041535</v>
      </c>
      <c r="AC21" s="62">
        <f t="shared" si="24"/>
        <v>56.517</v>
      </c>
      <c r="AD21" s="81">
        <f t="shared" si="25"/>
        <v>0.3</v>
      </c>
      <c r="AE21" s="33">
        <f t="shared" si="26"/>
        <v>910470.6415767402</v>
      </c>
      <c r="AF21" s="33">
        <f t="shared" si="27"/>
        <v>582655.0595956251</v>
      </c>
      <c r="AG21" s="33">
        <f t="shared" si="28"/>
        <v>956479.7680071555</v>
      </c>
      <c r="AH21" s="23">
        <f t="shared" si="29"/>
        <v>-373824.70841153036</v>
      </c>
      <c r="AI21" s="33">
        <f t="shared" si="30"/>
        <v>-1215623.6130727795</v>
      </c>
      <c r="AJ21" s="11"/>
      <c r="AL21" s="66"/>
      <c r="AM21" s="38" t="s">
        <v>151</v>
      </c>
      <c r="AN21" s="164"/>
      <c r="AO21" s="137" t="s">
        <v>109</v>
      </c>
      <c r="AP21" s="216">
        <f>SUM('予測用パラメタ'!H24:'予測用パラメタ'!H24)</f>
        <v>3500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'!D19:'価格・加入者指数 '!D19)</f>
        <v>1.0050707997810433</v>
      </c>
      <c r="D22" s="33">
        <f t="shared" si="0"/>
        <v>3015.21239934313</v>
      </c>
      <c r="E22" s="10">
        <f>SUM('価格・加入者指数 '!E19:'価格・加入者指数 '!E19)</f>
        <v>0.9492920021895666</v>
      </c>
      <c r="F22" s="34">
        <f t="shared" si="1"/>
        <v>17736.967150283577</v>
      </c>
      <c r="G22" s="34">
        <f t="shared" si="2"/>
        <v>1712.3505465075923</v>
      </c>
      <c r="H22" s="34">
        <f t="shared" si="3"/>
        <v>641768.6793393218</v>
      </c>
      <c r="I22" s="33">
        <f t="shared" si="4"/>
        <v>59113.61974369665</v>
      </c>
      <c r="J22" s="51">
        <f t="shared" si="5"/>
        <v>1</v>
      </c>
      <c r="K22" s="217">
        <f t="shared" si="6"/>
        <v>60000</v>
      </c>
      <c r="L22" s="34">
        <f t="shared" si="7"/>
        <v>102741.03279045553</v>
      </c>
      <c r="M22" s="33">
        <f t="shared" si="8"/>
        <v>744509.7121297773</v>
      </c>
      <c r="N22" s="218">
        <f t="shared" si="9"/>
        <v>1.0040540983517128</v>
      </c>
      <c r="O22" s="33">
        <f t="shared" si="10"/>
        <v>15060.811475275692</v>
      </c>
      <c r="P22" s="218">
        <f t="shared" si="11"/>
        <v>1</v>
      </c>
      <c r="Q22" s="34">
        <f t="shared" si="12"/>
        <v>3500</v>
      </c>
      <c r="R22" s="34">
        <f t="shared" si="13"/>
        <v>18560.811475275692</v>
      </c>
      <c r="S22" s="34">
        <f t="shared" si="14"/>
        <v>25789.38876053615</v>
      </c>
      <c r="T22" s="34">
        <f t="shared" si="15"/>
        <v>5993.226912776573</v>
      </c>
      <c r="U22" s="33">
        <f t="shared" si="16"/>
        <v>31782.61567331272</v>
      </c>
      <c r="V22" s="34">
        <f t="shared" si="17"/>
        <v>18560.811475275692</v>
      </c>
      <c r="W22" s="34">
        <f t="shared" si="18"/>
        <v>34771.161362322695</v>
      </c>
      <c r="X22" s="34">
        <f t="shared" si="19"/>
        <v>109103.11064425069</v>
      </c>
      <c r="Y22" s="34">
        <f t="shared" si="20"/>
        <v>6854.304809031507</v>
      </c>
      <c r="Z22" s="34">
        <f t="shared" si="21"/>
        <v>39257.18676421252</v>
      </c>
      <c r="AA22" s="33">
        <f t="shared" si="22"/>
        <v>148360.2974084632</v>
      </c>
      <c r="AB22" s="33">
        <f t="shared" si="23"/>
        <v>41625.4661713542</v>
      </c>
      <c r="AC22" s="62">
        <f t="shared" si="24"/>
        <v>56.517</v>
      </c>
      <c r="AD22" s="81">
        <f t="shared" si="25"/>
        <v>0.3</v>
      </c>
      <c r="AE22" s="33">
        <f t="shared" si="26"/>
        <v>1007761.262577662</v>
      </c>
      <c r="AF22" s="33">
        <f t="shared" si="27"/>
        <v>641768.6793393218</v>
      </c>
      <c r="AG22" s="33">
        <f t="shared" si="28"/>
        <v>1049386.7287490163</v>
      </c>
      <c r="AH22" s="23">
        <f t="shared" si="29"/>
        <v>-407618.0494096945</v>
      </c>
      <c r="AI22" s="33">
        <f t="shared" si="30"/>
        <v>-1623241.662482474</v>
      </c>
      <c r="AJ22" s="11"/>
      <c r="AL22" s="32" t="s">
        <v>115</v>
      </c>
      <c r="AM22" s="83" t="s">
        <v>116</v>
      </c>
      <c r="AN22" s="156" t="s">
        <v>108</v>
      </c>
      <c r="AO22" s="137" t="s">
        <v>148</v>
      </c>
      <c r="AP22" s="166" t="s">
        <v>153</v>
      </c>
    </row>
    <row r="23" spans="1:42" ht="12.75">
      <c r="A23" s="62">
        <v>2009</v>
      </c>
      <c r="B23" s="71">
        <v>38626.520851476394</v>
      </c>
      <c r="C23" s="10">
        <f>SUM('価格・加入者指数 '!D20:'価格・加入者指数 '!D20)</f>
        <v>1.0025037092534457</v>
      </c>
      <c r="D23" s="33">
        <f t="shared" si="0"/>
        <v>3007.511127760337</v>
      </c>
      <c r="E23" s="10">
        <f>SUM('価格・加入者指数 '!E20:'価格・加入者指数 '!E20)</f>
        <v>0.9749629074655435</v>
      </c>
      <c r="F23" s="34">
        <f t="shared" si="1"/>
        <v>18829.712537316933</v>
      </c>
      <c r="G23" s="34">
        <f t="shared" si="2"/>
        <v>1092.7453870333557</v>
      </c>
      <c r="H23" s="34">
        <f t="shared" si="3"/>
        <v>679566.8398621081</v>
      </c>
      <c r="I23" s="33">
        <f t="shared" si="4"/>
        <v>37798.16052278632</v>
      </c>
      <c r="J23" s="51">
        <f t="shared" si="5"/>
        <v>1</v>
      </c>
      <c r="K23" s="217">
        <f t="shared" si="6"/>
        <v>60000</v>
      </c>
      <c r="L23" s="34">
        <f t="shared" si="7"/>
        <v>65564.72322200134</v>
      </c>
      <c r="M23" s="33">
        <f t="shared" si="8"/>
        <v>745131.5630841095</v>
      </c>
      <c r="N23" s="218">
        <f t="shared" si="9"/>
        <v>1.0658799137781199</v>
      </c>
      <c r="O23" s="33">
        <f t="shared" si="10"/>
        <v>15988.198706671797</v>
      </c>
      <c r="P23" s="218">
        <f t="shared" si="11"/>
        <v>1</v>
      </c>
      <c r="Q23" s="34">
        <f t="shared" si="12"/>
        <v>3500</v>
      </c>
      <c r="R23" s="34">
        <f t="shared" si="13"/>
        <v>19488.1987066718</v>
      </c>
      <c r="S23" s="34">
        <f t="shared" si="14"/>
        <v>17471.03038368827</v>
      </c>
      <c r="T23" s="34">
        <f t="shared" si="15"/>
        <v>3824.608854616745</v>
      </c>
      <c r="U23" s="33">
        <f t="shared" si="16"/>
        <v>21295.639238305015</v>
      </c>
      <c r="V23" s="34">
        <f t="shared" si="17"/>
        <v>19488.1987066718</v>
      </c>
      <c r="W23" s="34">
        <f t="shared" si="18"/>
        <v>29257.609619431903</v>
      </c>
      <c r="X23" s="34">
        <f t="shared" si="19"/>
        <v>91802.97966561627</v>
      </c>
      <c r="Y23" s="34">
        <f t="shared" si="20"/>
        <v>6325.319895390689</v>
      </c>
      <c r="Z23" s="34">
        <f t="shared" si="21"/>
        <v>36227.49080979776</v>
      </c>
      <c r="AA23" s="33">
        <f t="shared" si="22"/>
        <v>128030.47047541403</v>
      </c>
      <c r="AB23" s="33">
        <f t="shared" si="23"/>
        <v>35582.929514822594</v>
      </c>
      <c r="AC23" s="62">
        <f t="shared" si="24"/>
        <v>56.517</v>
      </c>
      <c r="AD23" s="81">
        <f t="shared" si="25"/>
        <v>0.3</v>
      </c>
      <c r="AE23" s="33">
        <f t="shared" si="26"/>
        <v>1069847.777232736</v>
      </c>
      <c r="AF23" s="33">
        <f t="shared" si="27"/>
        <v>679566.8398621081</v>
      </c>
      <c r="AG23" s="33">
        <f t="shared" si="28"/>
        <v>1105430.7067475587</v>
      </c>
      <c r="AH23" s="23">
        <f t="shared" si="29"/>
        <v>-425863.86688545055</v>
      </c>
      <c r="AI23" s="33">
        <f t="shared" si="30"/>
        <v>-2049105.5293679247</v>
      </c>
      <c r="AJ23" s="11"/>
      <c r="AL23" s="28"/>
      <c r="AM23" s="105"/>
      <c r="AN23" s="156" t="s">
        <v>149</v>
      </c>
      <c r="AO23" s="160" t="s">
        <v>150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'!D21:'価格・加入者指数 '!D21)</f>
        <v>1.0012195121405185</v>
      </c>
      <c r="D24" s="33">
        <f t="shared" si="0"/>
        <v>3003.6585364215557</v>
      </c>
      <c r="E24" s="10">
        <f>SUM('価格・加入者指数 '!E21:'価格・加入者指数 '!E21)</f>
        <v>0.9878048785948144</v>
      </c>
      <c r="F24" s="34">
        <f t="shared" si="1"/>
        <v>19525.964011068187</v>
      </c>
      <c r="G24" s="34">
        <f t="shared" si="2"/>
        <v>696.2514737512538</v>
      </c>
      <c r="H24" s="34">
        <f t="shared" si="3"/>
        <v>703791.9418044604</v>
      </c>
      <c r="I24" s="33">
        <f t="shared" si="4"/>
        <v>24225.101942352252</v>
      </c>
      <c r="J24" s="51">
        <f t="shared" si="5"/>
        <v>1</v>
      </c>
      <c r="K24" s="217">
        <f t="shared" si="6"/>
        <v>60000</v>
      </c>
      <c r="L24" s="34">
        <f t="shared" si="7"/>
        <v>41775.08842507523</v>
      </c>
      <c r="M24" s="33">
        <f t="shared" si="8"/>
        <v>745567.0302295357</v>
      </c>
      <c r="N24" s="218">
        <f t="shared" si="9"/>
        <v>1.3922819108894433</v>
      </c>
      <c r="O24" s="33">
        <f t="shared" si="10"/>
        <v>20884.228663341648</v>
      </c>
      <c r="P24" s="218">
        <f t="shared" si="11"/>
        <v>1</v>
      </c>
      <c r="Q24" s="34">
        <f t="shared" si="12"/>
        <v>3500</v>
      </c>
      <c r="R24" s="34">
        <f t="shared" si="13"/>
        <v>24384.228663341648</v>
      </c>
      <c r="S24" s="34">
        <f t="shared" si="14"/>
        <v>14540.674985009799</v>
      </c>
      <c r="T24" s="34">
        <f t="shared" si="15"/>
        <v>2436.8801581293883</v>
      </c>
      <c r="U24" s="33">
        <f t="shared" si="16"/>
        <v>16977.555143139187</v>
      </c>
      <c r="V24" s="34">
        <f t="shared" si="17"/>
        <v>24384.228663341644</v>
      </c>
      <c r="W24" s="34">
        <f t="shared" si="18"/>
        <v>24567.32255144158</v>
      </c>
      <c r="X24" s="34">
        <f t="shared" si="19"/>
        <v>77086.04503119417</v>
      </c>
      <c r="Y24" s="34">
        <f t="shared" si="20"/>
        <v>5646.398317264867</v>
      </c>
      <c r="Z24" s="34">
        <f t="shared" si="21"/>
        <v>32339.051072536462</v>
      </c>
      <c r="AA24" s="33">
        <f t="shared" si="22"/>
        <v>109425.09610373063</v>
      </c>
      <c r="AB24" s="33">
        <f t="shared" si="23"/>
        <v>30213.720868706445</v>
      </c>
      <c r="AC24" s="62">
        <f t="shared" si="24"/>
        <v>56.517</v>
      </c>
      <c r="AD24" s="81">
        <f t="shared" si="25"/>
        <v>0.3</v>
      </c>
      <c r="AE24" s="33">
        <f t="shared" si="26"/>
        <v>1109406.6972168612</v>
      </c>
      <c r="AF24" s="33">
        <f t="shared" si="27"/>
        <v>703791.9418044604</v>
      </c>
      <c r="AG24" s="33">
        <f t="shared" si="28"/>
        <v>1139620.4180855677</v>
      </c>
      <c r="AH24" s="23">
        <f t="shared" si="29"/>
        <v>-435828.4762811073</v>
      </c>
      <c r="AI24" s="33">
        <f t="shared" si="30"/>
        <v>-2484934.005649032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0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234</v>
      </c>
      <c r="D29" s="147"/>
      <c r="E29" s="148"/>
      <c r="F29" s="2"/>
      <c r="G29" s="19"/>
      <c r="H29" s="90"/>
      <c r="I29" s="2"/>
      <c r="J29" s="38" t="s">
        <v>117</v>
      </c>
      <c r="K29" s="37"/>
      <c r="L29" s="37"/>
      <c r="M29" s="18"/>
      <c r="N29" s="38" t="s">
        <v>118</v>
      </c>
      <c r="O29" s="37"/>
      <c r="P29" s="37"/>
      <c r="Q29" s="18"/>
      <c r="R29" s="2"/>
      <c r="S29" s="2"/>
      <c r="T29" s="2"/>
      <c r="U29" s="2"/>
      <c r="V29" s="2"/>
      <c r="W29" s="38" t="s">
        <v>119</v>
      </c>
      <c r="X29" s="4"/>
      <c r="Y29" s="18"/>
      <c r="Z29" s="2"/>
      <c r="AA29" s="2"/>
      <c r="AB29" s="2"/>
      <c r="AC29" s="42" t="s">
        <v>120</v>
      </c>
      <c r="AD29" s="49"/>
      <c r="AE29" s="18"/>
      <c r="AF29" s="42" t="s">
        <v>121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122</v>
      </c>
      <c r="D30" s="68">
        <f>$AP$4</f>
        <v>3000</v>
      </c>
      <c r="E30" s="18" t="s">
        <v>223</v>
      </c>
      <c r="H30" s="24"/>
      <c r="J30" s="58" t="s">
        <v>235</v>
      </c>
      <c r="K30" s="53" t="s">
        <v>123</v>
      </c>
      <c r="L30" s="82"/>
      <c r="M30" s="59"/>
      <c r="N30" s="58" t="s">
        <v>235</v>
      </c>
      <c r="O30" s="53" t="s">
        <v>123</v>
      </c>
      <c r="P30" s="82"/>
      <c r="Q30" s="59"/>
      <c r="W30" s="53" t="s">
        <v>69</v>
      </c>
      <c r="X30" s="143">
        <f>$AP$6</f>
        <v>0.3187</v>
      </c>
      <c r="Y30" s="35" t="s">
        <v>70</v>
      </c>
      <c r="AC30" s="53" t="s">
        <v>124</v>
      </c>
      <c r="AD30" s="141">
        <f>$AP$8</f>
        <v>56.517</v>
      </c>
      <c r="AE30" s="57" t="s">
        <v>89</v>
      </c>
      <c r="AF30" s="58"/>
      <c r="AO30" s="161"/>
      <c r="AP30" s="12"/>
    </row>
    <row r="31" spans="3:42" s="25" customFormat="1" ht="13.5" thickBot="1">
      <c r="C31" s="67" t="s">
        <v>125</v>
      </c>
      <c r="D31" s="69">
        <f>$AP$5</f>
        <v>0.5</v>
      </c>
      <c r="E31" s="59" t="s">
        <v>93</v>
      </c>
      <c r="H31" s="12"/>
      <c r="J31" s="58" t="s">
        <v>7</v>
      </c>
      <c r="K31" s="58" t="s">
        <v>126</v>
      </c>
      <c r="L31" s="83" t="s">
        <v>127</v>
      </c>
      <c r="M31" s="59"/>
      <c r="N31" s="58" t="s">
        <v>7</v>
      </c>
      <c r="O31" s="58" t="s">
        <v>126</v>
      </c>
      <c r="P31" s="83" t="s">
        <v>127</v>
      </c>
      <c r="Q31" s="59"/>
      <c r="W31" s="53" t="s">
        <v>128</v>
      </c>
      <c r="X31" s="144">
        <f>$AP$7</f>
        <v>0.1746</v>
      </c>
      <c r="Y31" s="35" t="s">
        <v>129</v>
      </c>
      <c r="AC31" s="53" t="s">
        <v>130</v>
      </c>
      <c r="AD31" s="142">
        <f>$AP$9</f>
        <v>0.3</v>
      </c>
      <c r="AE31" s="57" t="s">
        <v>104</v>
      </c>
      <c r="AF31" s="36" t="s">
        <v>131</v>
      </c>
      <c r="AN31" s="155"/>
      <c r="AO31" s="161"/>
      <c r="AP31" s="12"/>
    </row>
    <row r="32" spans="8:43" s="25" customFormat="1" ht="14.25" thickBot="1" thickTop="1">
      <c r="H32" s="12"/>
      <c r="J32" s="58" t="s">
        <v>132</v>
      </c>
      <c r="K32" s="77" t="s">
        <v>133</v>
      </c>
      <c r="L32" s="84">
        <f>$AP$10</f>
        <v>10</v>
      </c>
      <c r="M32" s="59" t="s">
        <v>134</v>
      </c>
      <c r="N32" s="58" t="s">
        <v>132</v>
      </c>
      <c r="O32" s="77" t="s">
        <v>133</v>
      </c>
      <c r="P32" s="84">
        <f>$AP$14</f>
        <v>10</v>
      </c>
      <c r="Q32" s="59" t="s">
        <v>134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236</v>
      </c>
      <c r="K33" s="78" t="s">
        <v>135</v>
      </c>
      <c r="L33" s="85">
        <v>1</v>
      </c>
      <c r="M33" s="58" t="s">
        <v>136</v>
      </c>
      <c r="N33" s="58" t="s">
        <v>137</v>
      </c>
      <c r="O33" s="78" t="s">
        <v>135</v>
      </c>
      <c r="P33" s="85">
        <v>1</v>
      </c>
      <c r="Q33" s="58" t="s">
        <v>136</v>
      </c>
      <c r="AN33" s="155"/>
      <c r="AO33" s="161"/>
      <c r="AP33" s="12"/>
    </row>
    <row r="34" spans="10:42" s="25" customFormat="1" ht="14.25" thickBot="1" thickTop="1">
      <c r="J34" s="53" t="s">
        <v>138</v>
      </c>
      <c r="K34" s="74">
        <f>$AP$11</f>
        <v>1000</v>
      </c>
      <c r="L34" s="84">
        <f>$AP$12</f>
        <v>1.1</v>
      </c>
      <c r="M34" s="59"/>
      <c r="N34" s="53" t="s">
        <v>139</v>
      </c>
      <c r="O34" s="74">
        <f>$AP$15</f>
        <v>1000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140</v>
      </c>
      <c r="K35" s="75" t="s">
        <v>141</v>
      </c>
      <c r="L35" s="86">
        <f>$L$32-1</f>
        <v>9</v>
      </c>
      <c r="M35" s="42"/>
      <c r="N35" s="140" t="s">
        <v>140</v>
      </c>
      <c r="O35" s="75" t="s">
        <v>141</v>
      </c>
      <c r="P35" s="86">
        <f>$P$32-1</f>
        <v>9</v>
      </c>
      <c r="Q35" s="42"/>
    </row>
    <row r="36" spans="10:17" ht="12.75">
      <c r="J36" s="32"/>
      <c r="K36" s="76" t="s">
        <v>142</v>
      </c>
      <c r="L36" s="87">
        <f>(-1/$K$34)*LN(($L$34-$L$37)/$L$35)</f>
        <v>0.004499809670330264</v>
      </c>
      <c r="M36" s="42"/>
      <c r="N36" s="32"/>
      <c r="O36" s="76" t="s">
        <v>142</v>
      </c>
      <c r="P36" s="87">
        <f>(-1/$O$34)*LN(($P$34-$P$37)/$P$35)</f>
        <v>0.004499809670330264</v>
      </c>
      <c r="Q36" s="42"/>
    </row>
    <row r="37" spans="10:17" ht="13.5" thickBot="1">
      <c r="J37" s="66"/>
      <c r="K37" s="79" t="s">
        <v>143</v>
      </c>
      <c r="L37" s="87">
        <v>1</v>
      </c>
      <c r="M37" s="42"/>
      <c r="N37" s="66"/>
      <c r="O37" s="79" t="s">
        <v>143</v>
      </c>
      <c r="P37" s="87">
        <v>1</v>
      </c>
      <c r="Q37" s="42"/>
    </row>
    <row r="38" spans="10:17" ht="14.25" thickBot="1" thickTop="1">
      <c r="J38" s="38" t="s">
        <v>237</v>
      </c>
      <c r="K38" s="74">
        <f>$AP$13</f>
        <v>60000</v>
      </c>
      <c r="L38" s="18" t="s">
        <v>109</v>
      </c>
      <c r="M38" s="42"/>
      <c r="N38" s="38" t="s">
        <v>144</v>
      </c>
      <c r="O38" s="74">
        <f>$AP$17</f>
        <v>15000</v>
      </c>
      <c r="P38" s="18" t="s">
        <v>109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145</v>
      </c>
      <c r="Q41" s="37"/>
      <c r="R41" s="37"/>
      <c r="S41" s="18"/>
    </row>
    <row r="42" spans="16:19" ht="12.75">
      <c r="P42" s="58" t="s">
        <v>146</v>
      </c>
      <c r="Q42" s="53" t="s">
        <v>123</v>
      </c>
      <c r="R42" s="82"/>
      <c r="S42" s="59"/>
    </row>
    <row r="43" spans="16:19" ht="13.5" thickBot="1">
      <c r="P43" s="58" t="s">
        <v>7</v>
      </c>
      <c r="Q43" s="58" t="s">
        <v>126</v>
      </c>
      <c r="R43" s="83" t="s">
        <v>127</v>
      </c>
      <c r="S43" s="59"/>
    </row>
    <row r="44" spans="16:19" ht="14.25" thickBot="1" thickTop="1">
      <c r="P44" s="58" t="s">
        <v>111</v>
      </c>
      <c r="Q44" s="77" t="s">
        <v>133</v>
      </c>
      <c r="R44" s="84">
        <f>$AP$18</f>
        <v>10</v>
      </c>
      <c r="S44" s="59" t="s">
        <v>134</v>
      </c>
    </row>
    <row r="45" spans="16:19" ht="14.25" thickBot="1" thickTop="1">
      <c r="P45" s="58" t="s">
        <v>236</v>
      </c>
      <c r="Q45" s="78" t="s">
        <v>135</v>
      </c>
      <c r="R45" s="85">
        <v>1</v>
      </c>
      <c r="S45" s="58" t="s">
        <v>136</v>
      </c>
    </row>
    <row r="46" spans="16:19" ht="14.25" thickBot="1" thickTop="1">
      <c r="P46" s="53" t="s">
        <v>238</v>
      </c>
      <c r="Q46" s="74">
        <f>$AP$19</f>
        <v>1000</v>
      </c>
      <c r="R46" s="84">
        <f>$AP$20</f>
        <v>2</v>
      </c>
      <c r="S46" s="59"/>
    </row>
    <row r="47" spans="16:19" ht="13.5" thickTop="1">
      <c r="P47" s="140" t="s">
        <v>140</v>
      </c>
      <c r="Q47" s="75" t="s">
        <v>141</v>
      </c>
      <c r="R47" s="86">
        <f>$R$44-1</f>
        <v>9</v>
      </c>
      <c r="S47" s="42"/>
    </row>
    <row r="48" spans="16:19" ht="12.75">
      <c r="P48" s="32"/>
      <c r="Q48" s="76" t="s">
        <v>142</v>
      </c>
      <c r="R48" s="87">
        <f>(-1/$Q$46)*LN(($R$46-$R$49)/$R$47)</f>
        <v>0.0021972245773362194</v>
      </c>
      <c r="S48" s="42"/>
    </row>
    <row r="49" spans="16:19" ht="13.5" thickBot="1">
      <c r="P49" s="66"/>
      <c r="Q49" s="79" t="s">
        <v>143</v>
      </c>
      <c r="R49" s="87">
        <v>1</v>
      </c>
      <c r="S49" s="42"/>
    </row>
    <row r="50" spans="16:19" ht="14.25" thickBot="1" thickTop="1">
      <c r="P50" s="38" t="s">
        <v>237</v>
      </c>
      <c r="Q50" s="74">
        <f>$AP$21</f>
        <v>3500</v>
      </c>
      <c r="R50" s="18" t="s">
        <v>109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N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19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40</v>
      </c>
      <c r="C3" s="134" t="s">
        <v>178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2（政策価格）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2（政策価格）</v>
      </c>
      <c r="AD3" s="134"/>
      <c r="AE3" s="134"/>
      <c r="AF3" s="134"/>
      <c r="AG3" s="134"/>
      <c r="AH3" s="134"/>
      <c r="AI3" s="153"/>
      <c r="AJ3" s="149"/>
      <c r="AL3" s="92" t="s">
        <v>48</v>
      </c>
      <c r="AM3" s="31"/>
      <c r="AN3" s="55"/>
      <c r="AO3" s="159" t="s">
        <v>42</v>
      </c>
      <c r="AP3" s="162" t="s">
        <v>180</v>
      </c>
    </row>
    <row r="4" spans="1:42" s="19" customFormat="1" ht="14.25" thickBot="1" thickTop="1">
      <c r="A4" s="91"/>
      <c r="B4" s="54" t="s">
        <v>43</v>
      </c>
      <c r="C4" s="55" t="s">
        <v>44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45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46</v>
      </c>
      <c r="AM4" s="67" t="s">
        <v>47</v>
      </c>
      <c r="AN4" s="164"/>
      <c r="AO4" s="137" t="s">
        <v>181</v>
      </c>
      <c r="AP4" s="216">
        <f>SUM('予測用パラメタ'!I4:'予測用パラメタ'!I4)</f>
        <v>6000</v>
      </c>
    </row>
    <row r="5" spans="1:42" s="19" customFormat="1" ht="14.25" thickBot="1" thickTop="1">
      <c r="A5" s="40" t="s">
        <v>48</v>
      </c>
      <c r="B5" s="29"/>
      <c r="C5" s="114" t="s">
        <v>239</v>
      </c>
      <c r="D5" s="109"/>
      <c r="E5" s="112"/>
      <c r="F5" s="114"/>
      <c r="G5" s="114"/>
      <c r="H5" s="114"/>
      <c r="I5" s="115"/>
      <c r="J5" s="108" t="s">
        <v>50</v>
      </c>
      <c r="K5" s="109"/>
      <c r="L5" s="110"/>
      <c r="M5" s="116" t="s">
        <v>51</v>
      </c>
      <c r="N5" s="117" t="s">
        <v>52</v>
      </c>
      <c r="O5" s="118"/>
      <c r="P5" s="118"/>
      <c r="Q5" s="118"/>
      <c r="R5" s="119"/>
      <c r="S5" s="119"/>
      <c r="T5" s="119"/>
      <c r="U5" s="119"/>
      <c r="V5" s="120"/>
      <c r="W5" s="108" t="s">
        <v>53</v>
      </c>
      <c r="X5" s="109"/>
      <c r="Y5" s="109"/>
      <c r="Z5" s="109"/>
      <c r="AA5" s="109"/>
      <c r="AB5" s="115"/>
      <c r="AC5" s="108" t="s">
        <v>54</v>
      </c>
      <c r="AD5" s="109"/>
      <c r="AE5" s="109"/>
      <c r="AF5" s="121" t="s">
        <v>55</v>
      </c>
      <c r="AG5" s="109"/>
      <c r="AH5" s="109"/>
      <c r="AI5" s="120"/>
      <c r="AJ5" s="150"/>
      <c r="AL5" s="145"/>
      <c r="AM5" s="67" t="s">
        <v>56</v>
      </c>
      <c r="AN5" s="164"/>
      <c r="AO5" s="160" t="s">
        <v>57</v>
      </c>
      <c r="AP5" s="216">
        <f>SUM('予測用パラメタ'!I5:'予測用パラメタ'!I5)</f>
        <v>0.75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58</v>
      </c>
      <c r="O6" s="118"/>
      <c r="P6" s="118"/>
      <c r="Q6" s="118"/>
      <c r="R6" s="119"/>
      <c r="S6" s="108" t="s">
        <v>240</v>
      </c>
      <c r="T6" s="109"/>
      <c r="U6" s="119"/>
      <c r="V6" s="120"/>
      <c r="W6" s="121" t="s">
        <v>59</v>
      </c>
      <c r="X6" s="120"/>
      <c r="Y6" s="121" t="s">
        <v>241</v>
      </c>
      <c r="Z6" s="120"/>
      <c r="AA6" s="123" t="s">
        <v>60</v>
      </c>
      <c r="AB6" s="123" t="s">
        <v>61</v>
      </c>
      <c r="AC6" s="124" t="s">
        <v>62</v>
      </c>
      <c r="AD6" s="125" t="s">
        <v>63</v>
      </c>
      <c r="AE6" s="126" t="s">
        <v>64</v>
      </c>
      <c r="AF6" s="123" t="s">
        <v>65</v>
      </c>
      <c r="AG6" s="123" t="s">
        <v>66</v>
      </c>
      <c r="AH6" s="115" t="s">
        <v>67</v>
      </c>
      <c r="AI6" s="152" t="s">
        <v>242</v>
      </c>
      <c r="AJ6" s="150"/>
      <c r="AK6" s="22"/>
      <c r="AL6" s="140" t="s">
        <v>68</v>
      </c>
      <c r="AM6" s="53" t="s">
        <v>69</v>
      </c>
      <c r="AN6" s="156"/>
      <c r="AO6" s="160" t="s">
        <v>70</v>
      </c>
      <c r="AP6" s="216">
        <f>SUM('予測用パラメタ'!I6:'予測用パラメタ'!I6)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71</v>
      </c>
      <c r="D7" s="55"/>
      <c r="E7" s="47" t="s">
        <v>72</v>
      </c>
      <c r="F7" s="94"/>
      <c r="G7" s="95"/>
      <c r="H7" s="47" t="s">
        <v>73</v>
      </c>
      <c r="I7" s="95"/>
      <c r="J7" s="67" t="s">
        <v>74</v>
      </c>
      <c r="K7" s="56"/>
      <c r="L7" s="93" t="s">
        <v>243</v>
      </c>
      <c r="M7" s="40" t="s">
        <v>243</v>
      </c>
      <c r="N7" s="99" t="s">
        <v>244</v>
      </c>
      <c r="P7" s="67" t="s">
        <v>241</v>
      </c>
      <c r="R7" s="93" t="s">
        <v>75</v>
      </c>
      <c r="S7" s="97" t="s">
        <v>76</v>
      </c>
      <c r="T7" s="97" t="s">
        <v>241</v>
      </c>
      <c r="U7" s="97" t="s">
        <v>75</v>
      </c>
      <c r="V7" s="99" t="s">
        <v>77</v>
      </c>
      <c r="W7" s="99" t="s">
        <v>78</v>
      </c>
      <c r="X7" s="99" t="s">
        <v>79</v>
      </c>
      <c r="Y7" s="99" t="s">
        <v>80</v>
      </c>
      <c r="Z7" s="99" t="s">
        <v>79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245</v>
      </c>
      <c r="AN7" s="156"/>
      <c r="AO7" s="160" t="s">
        <v>70</v>
      </c>
      <c r="AP7" s="216">
        <f>SUM('予測用パラメタ'!I7:'予測用パラメタ'!I7)</f>
        <v>0.1746</v>
      </c>
      <c r="AR7" s="19"/>
    </row>
    <row r="8" spans="1:44" s="25" customFormat="1" ht="14.25" thickBot="1" thickTop="1">
      <c r="A8" s="91"/>
      <c r="B8" s="100"/>
      <c r="C8" s="31" t="s">
        <v>2</v>
      </c>
      <c r="D8" s="39" t="s">
        <v>81</v>
      </c>
      <c r="E8" s="31" t="s">
        <v>246</v>
      </c>
      <c r="F8" s="92" t="s">
        <v>3</v>
      </c>
      <c r="G8" s="92" t="s">
        <v>6</v>
      </c>
      <c r="H8" s="92" t="s">
        <v>82</v>
      </c>
      <c r="I8" s="39" t="s">
        <v>83</v>
      </c>
      <c r="J8" s="39" t="s">
        <v>84</v>
      </c>
      <c r="K8" s="39" t="s">
        <v>85</v>
      </c>
      <c r="L8" s="98"/>
      <c r="M8" s="96"/>
      <c r="N8" s="101" t="s">
        <v>86</v>
      </c>
      <c r="O8" s="102" t="s">
        <v>85</v>
      </c>
      <c r="P8" s="101" t="s">
        <v>86</v>
      </c>
      <c r="Q8" s="67" t="s">
        <v>85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87</v>
      </c>
      <c r="AM8" s="53" t="s">
        <v>88</v>
      </c>
      <c r="AN8" s="156"/>
      <c r="AO8" s="137" t="s">
        <v>89</v>
      </c>
      <c r="AP8" s="216">
        <f>SUM('予測用パラメタ'!I8:'予測用パラメタ'!I8)</f>
        <v>56.517</v>
      </c>
      <c r="AR8" s="19"/>
    </row>
    <row r="9" spans="1:44" s="22" customFormat="1" ht="14.25" thickBot="1" thickTop="1">
      <c r="A9" s="58" t="s">
        <v>90</v>
      </c>
      <c r="B9" s="127" t="s">
        <v>1</v>
      </c>
      <c r="C9" s="128">
        <v>1</v>
      </c>
      <c r="D9" s="129" t="s">
        <v>247</v>
      </c>
      <c r="E9" s="130" t="s">
        <v>4</v>
      </c>
      <c r="F9" s="131" t="s">
        <v>5</v>
      </c>
      <c r="G9" s="131" t="s">
        <v>91</v>
      </c>
      <c r="H9" s="131" t="s">
        <v>92</v>
      </c>
      <c r="I9" s="129" t="s">
        <v>92</v>
      </c>
      <c r="J9" s="129" t="s">
        <v>93</v>
      </c>
      <c r="K9" s="129" t="s">
        <v>94</v>
      </c>
      <c r="L9" s="132" t="s">
        <v>95</v>
      </c>
      <c r="M9" s="133" t="s">
        <v>95</v>
      </c>
      <c r="N9" s="129" t="s">
        <v>93</v>
      </c>
      <c r="O9" s="129" t="s">
        <v>96</v>
      </c>
      <c r="P9" s="129" t="s">
        <v>97</v>
      </c>
      <c r="Q9" s="129" t="s">
        <v>96</v>
      </c>
      <c r="R9" s="131" t="s">
        <v>96</v>
      </c>
      <c r="S9" s="129" t="s">
        <v>248</v>
      </c>
      <c r="T9" s="129" t="s">
        <v>248</v>
      </c>
      <c r="U9" s="129" t="s">
        <v>248</v>
      </c>
      <c r="V9" s="129" t="s">
        <v>98</v>
      </c>
      <c r="W9" s="133" t="s">
        <v>99</v>
      </c>
      <c r="X9" s="133" t="s">
        <v>99</v>
      </c>
      <c r="Y9" s="133" t="s">
        <v>99</v>
      </c>
      <c r="Z9" s="133" t="s">
        <v>99</v>
      </c>
      <c r="AA9" s="133" t="s">
        <v>99</v>
      </c>
      <c r="AB9" s="133" t="s">
        <v>99</v>
      </c>
      <c r="AC9" s="132" t="s">
        <v>99</v>
      </c>
      <c r="AD9" s="133" t="s">
        <v>100</v>
      </c>
      <c r="AE9" s="128" t="s">
        <v>101</v>
      </c>
      <c r="AF9" s="133" t="s">
        <v>102</v>
      </c>
      <c r="AG9" s="133" t="s">
        <v>102</v>
      </c>
      <c r="AH9" s="133" t="s">
        <v>102</v>
      </c>
      <c r="AI9" s="133" t="s">
        <v>102</v>
      </c>
      <c r="AJ9" s="149"/>
      <c r="AL9" s="66"/>
      <c r="AM9" s="53" t="s">
        <v>103</v>
      </c>
      <c r="AN9" s="156"/>
      <c r="AO9" s="137" t="s">
        <v>104</v>
      </c>
      <c r="AP9" s="216">
        <f>SUM('予測用パラメタ'!I9:'予測用パラメタ'!I9)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105</v>
      </c>
      <c r="AM10" s="58" t="s">
        <v>106</v>
      </c>
      <c r="AN10" s="165" t="s">
        <v>107</v>
      </c>
      <c r="AO10" s="160" t="s">
        <v>93</v>
      </c>
      <c r="AP10" s="216">
        <f>SUM('予測用パラメタ'!I13:'予測用パラメタ'!I13)</f>
        <v>100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249</v>
      </c>
      <c r="AN11" s="156" t="s">
        <v>108</v>
      </c>
      <c r="AO11" s="137" t="s">
        <v>148</v>
      </c>
      <c r="AP11" s="216">
        <f>SUM('予測用パラメタ'!I14:'予測用パラメタ'!I14)</f>
        <v>1000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149</v>
      </c>
      <c r="AO12" s="160" t="s">
        <v>150</v>
      </c>
      <c r="AP12" s="216">
        <f>SUM('予測用パラメタ'!I15:'予測用パラメタ'!I15)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151</v>
      </c>
      <c r="AN13" s="164"/>
      <c r="AO13" s="137" t="s">
        <v>109</v>
      </c>
      <c r="AP13" s="216">
        <f>SUM('予測用パラメタ'!I16:'予測用パラメタ'!I16)</f>
        <v>50000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'!D11:'価格・加入者指数 '!D11)</f>
        <v>0</v>
      </c>
      <c r="D14" s="33">
        <f aca="true" t="shared" si="0" ref="D14:D24">$D$30*C14</f>
        <v>0</v>
      </c>
      <c r="E14" s="10">
        <f>SUM('価格・加入者指数 '!E11:'価格・加入者指数 '!E11)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100</v>
      </c>
      <c r="K14" s="217">
        <f aca="true" t="shared" si="6" ref="K14:K24">$K$38*$J14</f>
        <v>5000000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8">
        <f aca="true" t="shared" si="9" ref="N14:N24">$P$35*EXP(-$P$36*$G14)+$P$37</f>
        <v>100</v>
      </c>
      <c r="O14" s="33">
        <f aca="true" t="shared" si="10" ref="O14:O24">$O$38*$N14</f>
        <v>3000000</v>
      </c>
      <c r="P14" s="218">
        <f aca="true" t="shared" si="11" ref="P14:P24">$R$47*EXP(-$R$48*$F14)+$R$49</f>
        <v>2</v>
      </c>
      <c r="Q14" s="34">
        <f aca="true" t="shared" si="12" ref="Q14:Q24">$Q$50*$P14</f>
        <v>140000</v>
      </c>
      <c r="R14" s="34">
        <f aca="true" t="shared" si="13" ref="R14:R24">$O14+$Q14</f>
        <v>3140000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110</v>
      </c>
      <c r="AM14" s="53" t="s">
        <v>111</v>
      </c>
      <c r="AN14" s="156" t="s">
        <v>107</v>
      </c>
      <c r="AO14" s="160" t="s">
        <v>93</v>
      </c>
      <c r="AP14" s="216">
        <f>SUM('予測用パラメタ'!I17:'予測用パラメタ'!I17)</f>
        <v>100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'!D12:'価格・加入者指数 '!D12)</f>
        <v>1.090000000203974</v>
      </c>
      <c r="D15" s="33">
        <f t="shared" si="0"/>
        <v>6540.000001223844</v>
      </c>
      <c r="E15" s="10">
        <f>SUM('価格・加入者指数 '!E12:'価格・加入者指数 '!E12)</f>
        <v>0.0999999979602598</v>
      </c>
      <c r="F15" s="34">
        <f t="shared" si="1"/>
        <v>896.0974618889546</v>
      </c>
      <c r="G15" s="34">
        <f t="shared" si="2"/>
        <v>896.0974618889546</v>
      </c>
      <c r="H15" s="34">
        <f t="shared" si="3"/>
        <v>70325.72882220536</v>
      </c>
      <c r="I15" s="33">
        <f t="shared" si="4"/>
        <v>70325.72882220536</v>
      </c>
      <c r="J15" s="51">
        <f t="shared" si="5"/>
        <v>1.2047642334835624</v>
      </c>
      <c r="K15" s="217">
        <f t="shared" si="6"/>
        <v>60238.21167417812</v>
      </c>
      <c r="L15" s="34">
        <f t="shared" si="7"/>
        <v>53979.308589960616</v>
      </c>
      <c r="M15" s="33">
        <f t="shared" si="8"/>
        <v>124305.03741216598</v>
      </c>
      <c r="N15" s="218">
        <f t="shared" si="9"/>
        <v>1.2047642334835624</v>
      </c>
      <c r="O15" s="33">
        <f t="shared" si="10"/>
        <v>36142.92700450687</v>
      </c>
      <c r="P15" s="218">
        <f t="shared" si="11"/>
        <v>2</v>
      </c>
      <c r="Q15" s="34">
        <f t="shared" si="12"/>
        <v>140000</v>
      </c>
      <c r="R15" s="34">
        <f t="shared" si="13"/>
        <v>176142.92700450687</v>
      </c>
      <c r="S15" s="34">
        <f t="shared" si="14"/>
        <v>32387.58515397636</v>
      </c>
      <c r="T15" s="34">
        <f t="shared" si="15"/>
        <v>125453.64466445363</v>
      </c>
      <c r="U15" s="33">
        <f t="shared" si="16"/>
        <v>157841.22981843</v>
      </c>
      <c r="V15" s="34">
        <f t="shared" si="17"/>
        <v>176142.92700450684</v>
      </c>
      <c r="W15" s="34">
        <f t="shared" si="18"/>
        <v>10321.923388572266</v>
      </c>
      <c r="X15" s="34">
        <f t="shared" si="19"/>
        <v>32387.58515397636</v>
      </c>
      <c r="Y15" s="34">
        <f t="shared" si="20"/>
        <v>21904.206358413605</v>
      </c>
      <c r="Z15" s="34">
        <f t="shared" si="21"/>
        <v>125453.64466445363</v>
      </c>
      <c r="AA15" s="33">
        <f t="shared" si="22"/>
        <v>157841.22981843</v>
      </c>
      <c r="AB15" s="33">
        <f t="shared" si="23"/>
        <v>32226.12974698587</v>
      </c>
      <c r="AC15" s="62">
        <f t="shared" si="24"/>
        <v>56.517</v>
      </c>
      <c r="AD15" s="81">
        <f t="shared" si="25"/>
        <v>0.3</v>
      </c>
      <c r="AE15" s="33">
        <f t="shared" si="26"/>
        <v>50913.569492144736</v>
      </c>
      <c r="AF15" s="33">
        <f t="shared" si="27"/>
        <v>70325.72882220536</v>
      </c>
      <c r="AG15" s="33">
        <f t="shared" si="28"/>
        <v>83139.6992391306</v>
      </c>
      <c r="AH15" s="23">
        <f t="shared" si="29"/>
        <v>-12813.970416925236</v>
      </c>
      <c r="AI15" s="33">
        <f t="shared" si="30"/>
        <v>-12813.970416925236</v>
      </c>
      <c r="AJ15" s="11"/>
      <c r="AL15" s="61"/>
      <c r="AM15" s="83" t="s">
        <v>112</v>
      </c>
      <c r="AN15" s="156" t="s">
        <v>113</v>
      </c>
      <c r="AO15" s="137" t="s">
        <v>152</v>
      </c>
      <c r="AP15" s="216">
        <f>SUM('予測用パラメタ'!I18:'予測用パラメタ'!I18)</f>
        <v>1000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'!D13:'価格・加入者指数 '!D13)</f>
        <v>1.0812268225516846</v>
      </c>
      <c r="D16" s="33">
        <f t="shared" si="0"/>
        <v>6487.360935310107</v>
      </c>
      <c r="E16" s="10">
        <f>SUM('価格・加入者指数 '!E13:'価格・加入者指数 '!E13)</f>
        <v>0.18773177448315495</v>
      </c>
      <c r="F16" s="34">
        <f t="shared" si="1"/>
        <v>2308.276970579343</v>
      </c>
      <c r="G16" s="34">
        <f t="shared" si="2"/>
        <v>1412.1795086903885</v>
      </c>
      <c r="H16" s="34">
        <f t="shared" si="3"/>
        <v>179695.51016174865</v>
      </c>
      <c r="I16" s="33">
        <f t="shared" si="4"/>
        <v>109369.78133954329</v>
      </c>
      <c r="J16" s="51">
        <f t="shared" si="5"/>
        <v>1.0000120470153206</v>
      </c>
      <c r="K16" s="217">
        <f t="shared" si="6"/>
        <v>50000.602350766036</v>
      </c>
      <c r="L16" s="34">
        <f t="shared" si="7"/>
        <v>70609.82606192825</v>
      </c>
      <c r="M16" s="33">
        <f t="shared" si="8"/>
        <v>250305.33622367692</v>
      </c>
      <c r="N16" s="218">
        <f t="shared" si="9"/>
        <v>1.0058245255846405</v>
      </c>
      <c r="O16" s="33">
        <f t="shared" si="10"/>
        <v>30174.735767539216</v>
      </c>
      <c r="P16" s="218">
        <f t="shared" si="11"/>
        <v>2</v>
      </c>
      <c r="Q16" s="34">
        <f t="shared" si="12"/>
        <v>140000</v>
      </c>
      <c r="R16" s="34">
        <f t="shared" si="13"/>
        <v>170174.7357675392</v>
      </c>
      <c r="S16" s="34">
        <f t="shared" si="14"/>
        <v>42612.14353106582</v>
      </c>
      <c r="T16" s="34">
        <f t="shared" si="15"/>
        <v>197705.13121665438</v>
      </c>
      <c r="U16" s="33">
        <f t="shared" si="16"/>
        <v>240317.2747477202</v>
      </c>
      <c r="V16" s="34">
        <f t="shared" si="17"/>
        <v>170174.7357675392</v>
      </c>
      <c r="W16" s="34">
        <f t="shared" si="18"/>
        <v>20612.81654798496</v>
      </c>
      <c r="X16" s="34">
        <f t="shared" si="19"/>
        <v>64677.805296469916</v>
      </c>
      <c r="Y16" s="34">
        <f t="shared" si="20"/>
        <v>52599.047838662445</v>
      </c>
      <c r="Z16" s="34">
        <f t="shared" si="21"/>
        <v>301254.5695226944</v>
      </c>
      <c r="AA16" s="33">
        <f t="shared" si="22"/>
        <v>365932.3748191643</v>
      </c>
      <c r="AB16" s="33">
        <f t="shared" si="23"/>
        <v>73211.8643866474</v>
      </c>
      <c r="AC16" s="62">
        <f t="shared" si="24"/>
        <v>56.517</v>
      </c>
      <c r="AD16" s="81">
        <f t="shared" si="25"/>
        <v>0.3</v>
      </c>
      <c r="AE16" s="33">
        <f t="shared" si="26"/>
        <v>131149.37263740654</v>
      </c>
      <c r="AF16" s="33">
        <f t="shared" si="27"/>
        <v>179695.51016174865</v>
      </c>
      <c r="AG16" s="33">
        <f t="shared" si="28"/>
        <v>204361.23702405393</v>
      </c>
      <c r="AH16" s="23">
        <f t="shared" si="29"/>
        <v>-24665.72686230528</v>
      </c>
      <c r="AI16" s="33">
        <f t="shared" si="30"/>
        <v>-37479.69727923052</v>
      </c>
      <c r="AJ16" s="11"/>
      <c r="AL16" s="61"/>
      <c r="AM16" s="105"/>
      <c r="AN16" s="156" t="s">
        <v>149</v>
      </c>
      <c r="AO16" s="160" t="s">
        <v>150</v>
      </c>
      <c r="AP16" s="216">
        <f>SUM('予測用パラメタ'!I19:'予測用パラメタ'!I19)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'!D14:'価格・加入者指数 '!D14)</f>
        <v>1.0675333512869374</v>
      </c>
      <c r="D17" s="33">
        <f t="shared" si="0"/>
        <v>6405.200107721625</v>
      </c>
      <c r="E17" s="10">
        <f>SUM('価格・加入者指数 '!E14:'価格・加入者指数 '!E14)</f>
        <v>0.32466648713062585</v>
      </c>
      <c r="F17" s="34">
        <f t="shared" si="1"/>
        <v>5165.7756402516425</v>
      </c>
      <c r="G17" s="34">
        <f t="shared" si="2"/>
        <v>2857.4986696722995</v>
      </c>
      <c r="H17" s="34">
        <f t="shared" si="3"/>
        <v>397053.9202488668</v>
      </c>
      <c r="I17" s="33">
        <f t="shared" si="4"/>
        <v>217358.41008711813</v>
      </c>
      <c r="J17" s="51">
        <f t="shared" si="5"/>
        <v>1.000000000000033</v>
      </c>
      <c r="K17" s="217">
        <f t="shared" si="6"/>
        <v>50000.00000000165</v>
      </c>
      <c r="L17" s="34">
        <f t="shared" si="7"/>
        <v>142874.93348361968</v>
      </c>
      <c r="M17" s="33">
        <f t="shared" si="8"/>
        <v>539928.8537324865</v>
      </c>
      <c r="N17" s="218">
        <f t="shared" si="9"/>
        <v>1.0000002726538353</v>
      </c>
      <c r="O17" s="33">
        <f t="shared" si="10"/>
        <v>30000.00817961506</v>
      </c>
      <c r="P17" s="218">
        <f t="shared" si="11"/>
        <v>2</v>
      </c>
      <c r="Q17" s="34">
        <f t="shared" si="12"/>
        <v>140000</v>
      </c>
      <c r="R17" s="34">
        <f t="shared" si="13"/>
        <v>170000.00817961505</v>
      </c>
      <c r="S17" s="34">
        <f t="shared" si="14"/>
        <v>85724.98346340813</v>
      </c>
      <c r="T17" s="34">
        <f t="shared" si="15"/>
        <v>400049.8137541219</v>
      </c>
      <c r="U17" s="33">
        <f t="shared" si="16"/>
        <v>485774.79721753</v>
      </c>
      <c r="V17" s="34">
        <f t="shared" si="17"/>
        <v>170000.00817961505</v>
      </c>
      <c r="W17" s="34">
        <f t="shared" si="18"/>
        <v>41364.06414393033</v>
      </c>
      <c r="X17" s="34">
        <f t="shared" si="19"/>
        <v>129789.9722118931</v>
      </c>
      <c r="Y17" s="34">
        <f t="shared" si="20"/>
        <v>113263.95156750166</v>
      </c>
      <c r="Z17" s="34">
        <f t="shared" si="21"/>
        <v>648705.3354381538</v>
      </c>
      <c r="AA17" s="33">
        <f t="shared" si="22"/>
        <v>778495.3076500469</v>
      </c>
      <c r="AB17" s="33">
        <f t="shared" si="23"/>
        <v>154628.01571143197</v>
      </c>
      <c r="AC17" s="62">
        <f t="shared" si="24"/>
        <v>56.517</v>
      </c>
      <c r="AD17" s="81">
        <f t="shared" si="25"/>
        <v>0.3</v>
      </c>
      <c r="AE17" s="33">
        <f t="shared" si="26"/>
        <v>293503.87455217756</v>
      </c>
      <c r="AF17" s="33">
        <f t="shared" si="27"/>
        <v>397053.9202488668</v>
      </c>
      <c r="AG17" s="33">
        <f t="shared" si="28"/>
        <v>448131.89026360953</v>
      </c>
      <c r="AH17" s="23">
        <f t="shared" si="29"/>
        <v>-51077.97001474275</v>
      </c>
      <c r="AI17" s="33">
        <f t="shared" si="30"/>
        <v>-88557.66729397327</v>
      </c>
      <c r="AJ17" s="11"/>
      <c r="AL17" s="60"/>
      <c r="AM17" s="38" t="s">
        <v>151</v>
      </c>
      <c r="AN17" s="164"/>
      <c r="AO17" s="137" t="s">
        <v>109</v>
      </c>
      <c r="AP17" s="216">
        <f>SUM('予測用パラメタ'!I20:'予測用パラメタ'!I20)</f>
        <v>30000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'!D15:'価格・加入者指数 '!D15)</f>
        <v>1.05</v>
      </c>
      <c r="D18" s="33">
        <f t="shared" si="0"/>
        <v>6300</v>
      </c>
      <c r="E18" s="10">
        <f>SUM('価格・加入者指数 '!E15:'価格・加入者指数 '!E15)</f>
        <v>0.5</v>
      </c>
      <c r="F18" s="34">
        <f t="shared" si="1"/>
        <v>9704.96839194081</v>
      </c>
      <c r="G18" s="34">
        <f t="shared" si="2"/>
        <v>4539.192751689168</v>
      </c>
      <c r="H18" s="34">
        <f t="shared" si="3"/>
        <v>733695.6104307254</v>
      </c>
      <c r="I18" s="33">
        <f t="shared" si="4"/>
        <v>336641.6901818586</v>
      </c>
      <c r="J18" s="51">
        <f t="shared" si="5"/>
        <v>1</v>
      </c>
      <c r="K18" s="217">
        <f t="shared" si="6"/>
        <v>50000</v>
      </c>
      <c r="L18" s="34">
        <f t="shared" si="7"/>
        <v>226959.6375844584</v>
      </c>
      <c r="M18" s="33">
        <f t="shared" si="8"/>
        <v>960655.2480151837</v>
      </c>
      <c r="N18" s="218">
        <f t="shared" si="9"/>
        <v>1.0000000000024996</v>
      </c>
      <c r="O18" s="33">
        <f t="shared" si="10"/>
        <v>30000.000000074986</v>
      </c>
      <c r="P18" s="218">
        <f t="shared" si="11"/>
        <v>2</v>
      </c>
      <c r="Q18" s="34">
        <f t="shared" si="12"/>
        <v>140000</v>
      </c>
      <c r="R18" s="34">
        <f t="shared" si="13"/>
        <v>170000.00000007497</v>
      </c>
      <c r="S18" s="34">
        <f t="shared" si="14"/>
        <v>136175.78255101544</v>
      </c>
      <c r="T18" s="34">
        <f t="shared" si="15"/>
        <v>635486.9852364836</v>
      </c>
      <c r="U18" s="33">
        <f t="shared" si="16"/>
        <v>771662.7677874991</v>
      </c>
      <c r="V18" s="34">
        <f t="shared" si="17"/>
        <v>170000.000000075</v>
      </c>
      <c r="W18" s="34">
        <f t="shared" si="18"/>
        <v>71580.55880026835</v>
      </c>
      <c r="X18" s="34">
        <f t="shared" si="19"/>
        <v>224601.6906189782</v>
      </c>
      <c r="Y18" s="34">
        <f t="shared" si="20"/>
        <v>204444.0932461059</v>
      </c>
      <c r="Z18" s="34">
        <f t="shared" si="21"/>
        <v>1170928.3691071358</v>
      </c>
      <c r="AA18" s="33">
        <f t="shared" si="22"/>
        <v>1395530.059726114</v>
      </c>
      <c r="AB18" s="33">
        <f t="shared" si="23"/>
        <v>276024.6520463743</v>
      </c>
      <c r="AC18" s="62">
        <f t="shared" si="24"/>
        <v>56.517</v>
      </c>
      <c r="AD18" s="81">
        <f t="shared" si="25"/>
        <v>0.3</v>
      </c>
      <c r="AE18" s="33">
        <f t="shared" si="26"/>
        <v>551407.1891249011</v>
      </c>
      <c r="AF18" s="33">
        <f t="shared" si="27"/>
        <v>733695.6104307254</v>
      </c>
      <c r="AG18" s="33">
        <f t="shared" si="28"/>
        <v>827431.8411712754</v>
      </c>
      <c r="AH18" s="23">
        <f t="shared" si="29"/>
        <v>-93736.23074054997</v>
      </c>
      <c r="AI18" s="33">
        <f t="shared" si="30"/>
        <v>-182293.89803452324</v>
      </c>
      <c r="AJ18" s="11"/>
      <c r="AL18" s="140" t="s">
        <v>114</v>
      </c>
      <c r="AM18" s="53" t="s">
        <v>106</v>
      </c>
      <c r="AN18" s="156" t="s">
        <v>107</v>
      </c>
      <c r="AO18" s="160" t="s">
        <v>93</v>
      </c>
      <c r="AP18" s="216">
        <f>SUM('予測用パラメタ'!I21:'予測用パラメタ'!I21)</f>
        <v>2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'!D16:'価格・加入者指数 '!D16)</f>
        <v>1.0324666487130625</v>
      </c>
      <c r="D19" s="33">
        <f t="shared" si="0"/>
        <v>6194.7998922783745</v>
      </c>
      <c r="E19" s="10">
        <f>SUM('価格・加入者指数 '!E16:'価格・加入者指数 '!E16)</f>
        <v>0.6753335128693742</v>
      </c>
      <c r="F19" s="34">
        <f t="shared" si="1"/>
        <v>15164.927146419563</v>
      </c>
      <c r="G19" s="34">
        <f t="shared" si="2"/>
        <v>5459.958754478752</v>
      </c>
      <c r="H19" s="34">
        <f t="shared" si="3"/>
        <v>1127324.2686365917</v>
      </c>
      <c r="I19" s="33">
        <f t="shared" si="4"/>
        <v>393628.65820586635</v>
      </c>
      <c r="J19" s="51">
        <f t="shared" si="5"/>
        <v>1</v>
      </c>
      <c r="K19" s="217">
        <f t="shared" si="6"/>
        <v>50000</v>
      </c>
      <c r="L19" s="34">
        <f t="shared" si="7"/>
        <v>272997.93772393756</v>
      </c>
      <c r="M19" s="33">
        <f t="shared" si="8"/>
        <v>1400322.2063605292</v>
      </c>
      <c r="N19" s="218">
        <f t="shared" si="9"/>
        <v>1.0000000000000044</v>
      </c>
      <c r="O19" s="33">
        <f t="shared" si="10"/>
        <v>30000.000000000135</v>
      </c>
      <c r="P19" s="218">
        <f t="shared" si="11"/>
        <v>2</v>
      </c>
      <c r="Q19" s="34">
        <f t="shared" si="12"/>
        <v>140000</v>
      </c>
      <c r="R19" s="34">
        <f t="shared" si="13"/>
        <v>170000.00000000015</v>
      </c>
      <c r="S19" s="34">
        <f t="shared" si="14"/>
        <v>163798.7626343633</v>
      </c>
      <c r="T19" s="34">
        <f t="shared" si="15"/>
        <v>764394.2256270252</v>
      </c>
      <c r="U19" s="33">
        <f t="shared" si="16"/>
        <v>928192.9882613885</v>
      </c>
      <c r="V19" s="34">
        <f t="shared" si="17"/>
        <v>170000.00000000012</v>
      </c>
      <c r="W19" s="34">
        <f t="shared" si="18"/>
        <v>100970.5003621944</v>
      </c>
      <c r="X19" s="34">
        <f t="shared" si="19"/>
        <v>316819.89445307315</v>
      </c>
      <c r="Y19" s="34">
        <f t="shared" si="20"/>
        <v>302211.38635981444</v>
      </c>
      <c r="Z19" s="34">
        <f t="shared" si="21"/>
        <v>1730878.501488055</v>
      </c>
      <c r="AA19" s="33">
        <f t="shared" si="22"/>
        <v>2047698.3959411283</v>
      </c>
      <c r="AB19" s="33">
        <f t="shared" si="23"/>
        <v>403181.8867220088</v>
      </c>
      <c r="AC19" s="62">
        <f t="shared" si="24"/>
        <v>56.517</v>
      </c>
      <c r="AD19" s="81">
        <f t="shared" si="25"/>
        <v>0.3</v>
      </c>
      <c r="AE19" s="33">
        <f t="shared" si="26"/>
        <v>861625.6656781203</v>
      </c>
      <c r="AF19" s="33">
        <f t="shared" si="27"/>
        <v>1127324.2686365917</v>
      </c>
      <c r="AG19" s="33">
        <f t="shared" si="28"/>
        <v>1264807.5524001291</v>
      </c>
      <c r="AH19" s="23">
        <f t="shared" si="29"/>
        <v>-137483.28376353742</v>
      </c>
      <c r="AI19" s="33">
        <f t="shared" si="30"/>
        <v>-319777.18179806066</v>
      </c>
      <c r="AJ19" s="11"/>
      <c r="AL19" s="32"/>
      <c r="AM19" s="83" t="s">
        <v>112</v>
      </c>
      <c r="AN19" s="156" t="s">
        <v>113</v>
      </c>
      <c r="AO19" s="137" t="s">
        <v>152</v>
      </c>
      <c r="AP19" s="216">
        <f>SUM('予測用パラメタ'!I22:'予測用パラメタ'!I22)</f>
        <v>1000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'!D17:'価格・加入者指数 '!D17)</f>
        <v>1.0187731774483155</v>
      </c>
      <c r="D20" s="33">
        <f t="shared" si="0"/>
        <v>6112.6390646898935</v>
      </c>
      <c r="E20" s="10">
        <f>SUM('価格・加入者指数 '!E17:'価格・加入者指数 '!E17)</f>
        <v>0.8122682255168451</v>
      </c>
      <c r="F20" s="34">
        <f t="shared" si="1"/>
        <v>20213.562595237054</v>
      </c>
      <c r="G20" s="34">
        <f t="shared" si="2"/>
        <v>5048.635448817491</v>
      </c>
      <c r="H20" s="34">
        <f t="shared" si="3"/>
        <v>1482698.5482744053</v>
      </c>
      <c r="I20" s="33">
        <f t="shared" si="4"/>
        <v>355374.27963781357</v>
      </c>
      <c r="J20" s="51">
        <f t="shared" si="5"/>
        <v>1</v>
      </c>
      <c r="K20" s="217">
        <f t="shared" si="6"/>
        <v>50000</v>
      </c>
      <c r="L20" s="34">
        <f t="shared" si="7"/>
        <v>252431.77244087454</v>
      </c>
      <c r="M20" s="33">
        <f t="shared" si="8"/>
        <v>1735130.3207152798</v>
      </c>
      <c r="N20" s="218">
        <f t="shared" si="9"/>
        <v>1.0000000000000744</v>
      </c>
      <c r="O20" s="33">
        <f t="shared" si="10"/>
        <v>30000.00000000223</v>
      </c>
      <c r="P20" s="218">
        <f t="shared" si="11"/>
        <v>2</v>
      </c>
      <c r="Q20" s="34">
        <f t="shared" si="12"/>
        <v>140000</v>
      </c>
      <c r="R20" s="34">
        <f t="shared" si="13"/>
        <v>170000.00000000224</v>
      </c>
      <c r="S20" s="34">
        <f t="shared" si="14"/>
        <v>151459.06346453598</v>
      </c>
      <c r="T20" s="34">
        <f t="shared" si="15"/>
        <v>706808.9628344488</v>
      </c>
      <c r="U20" s="33">
        <f t="shared" si="16"/>
        <v>858268.0262989848</v>
      </c>
      <c r="V20" s="34">
        <f t="shared" si="17"/>
        <v>170000.00000000224</v>
      </c>
      <c r="W20" s="34">
        <f t="shared" si="18"/>
        <v>117061.20542291067</v>
      </c>
      <c r="X20" s="34">
        <f t="shared" si="19"/>
        <v>367308.45755541476</v>
      </c>
      <c r="Y20" s="34">
        <f t="shared" si="20"/>
        <v>372854.12321228563</v>
      </c>
      <c r="Z20" s="34">
        <f t="shared" si="21"/>
        <v>2135476.0779626896</v>
      </c>
      <c r="AA20" s="33">
        <f t="shared" si="22"/>
        <v>2502784.535518104</v>
      </c>
      <c r="AB20" s="33">
        <f t="shared" si="23"/>
        <v>489915.3286351963</v>
      </c>
      <c r="AC20" s="62">
        <f t="shared" si="24"/>
        <v>56.517</v>
      </c>
      <c r="AD20" s="81">
        <f t="shared" si="25"/>
        <v>0.3</v>
      </c>
      <c r="AE20" s="33">
        <f t="shared" si="26"/>
        <v>1148473.9859735838</v>
      </c>
      <c r="AF20" s="33">
        <f t="shared" si="27"/>
        <v>1482698.5482744053</v>
      </c>
      <c r="AG20" s="33">
        <f t="shared" si="28"/>
        <v>1638389.3146087802</v>
      </c>
      <c r="AH20" s="23">
        <f t="shared" si="29"/>
        <v>-155690.7663343749</v>
      </c>
      <c r="AI20" s="33">
        <f t="shared" si="30"/>
        <v>-475467.94813243556</v>
      </c>
      <c r="AJ20" s="11"/>
      <c r="AL20" s="32"/>
      <c r="AM20" s="105"/>
      <c r="AN20" s="156" t="s">
        <v>149</v>
      </c>
      <c r="AO20" s="160" t="s">
        <v>150</v>
      </c>
      <c r="AP20" s="216">
        <f>SUM('予測用パラメタ'!I23:'予測用パラメタ'!I23)</f>
        <v>2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'!D18:'価格・加入者指数 '!D18)</f>
        <v>1.009999999796026</v>
      </c>
      <c r="D21" s="33">
        <f t="shared" si="0"/>
        <v>6059.999998776157</v>
      </c>
      <c r="E21" s="10">
        <f>SUM('価格・加入者指数 '!E18:'価格・加入者指数 '!E18)</f>
        <v>0.9000000020397403</v>
      </c>
      <c r="F21" s="34">
        <f t="shared" si="1"/>
        <v>24036.92490566398</v>
      </c>
      <c r="G21" s="34">
        <f t="shared" si="2"/>
        <v>3823.3623104269245</v>
      </c>
      <c r="H21" s="34">
        <f t="shared" si="3"/>
        <v>1747965.1787868754</v>
      </c>
      <c r="I21" s="33">
        <f t="shared" si="4"/>
        <v>265266.63051247015</v>
      </c>
      <c r="J21" s="51">
        <f t="shared" si="5"/>
        <v>1</v>
      </c>
      <c r="K21" s="217">
        <f t="shared" si="6"/>
        <v>50000</v>
      </c>
      <c r="L21" s="34">
        <f t="shared" si="7"/>
        <v>191168.11552134622</v>
      </c>
      <c r="M21" s="33">
        <f t="shared" si="8"/>
        <v>1939133.2943082217</v>
      </c>
      <c r="N21" s="218">
        <f t="shared" si="9"/>
        <v>1.000000000348527</v>
      </c>
      <c r="O21" s="33">
        <f t="shared" si="10"/>
        <v>30000.00001045581</v>
      </c>
      <c r="P21" s="218">
        <f t="shared" si="11"/>
        <v>2</v>
      </c>
      <c r="Q21" s="34">
        <f t="shared" si="12"/>
        <v>140000</v>
      </c>
      <c r="R21" s="34">
        <f t="shared" si="13"/>
        <v>170000.0000104558</v>
      </c>
      <c r="S21" s="34">
        <f t="shared" si="14"/>
        <v>114700.86935278408</v>
      </c>
      <c r="T21" s="34">
        <f t="shared" si="15"/>
        <v>535270.7234597694</v>
      </c>
      <c r="U21" s="33">
        <f t="shared" si="16"/>
        <v>649971.5928125535</v>
      </c>
      <c r="V21" s="34">
        <f t="shared" si="17"/>
        <v>170000.0000104558</v>
      </c>
      <c r="W21" s="34">
        <f t="shared" si="18"/>
        <v>116308.96631736132</v>
      </c>
      <c r="X21" s="34">
        <f t="shared" si="19"/>
        <v>364948.12148528814</v>
      </c>
      <c r="Y21" s="34">
        <f t="shared" si="20"/>
        <v>401212.0616154963</v>
      </c>
      <c r="Z21" s="34">
        <f t="shared" si="21"/>
        <v>2297892.6782101733</v>
      </c>
      <c r="AA21" s="33">
        <f t="shared" si="22"/>
        <v>2662840.7996954615</v>
      </c>
      <c r="AB21" s="33">
        <f t="shared" si="23"/>
        <v>517521.0279328576</v>
      </c>
      <c r="AC21" s="62">
        <f t="shared" si="24"/>
        <v>56.517</v>
      </c>
      <c r="AD21" s="81">
        <f t="shared" si="25"/>
        <v>0.3</v>
      </c>
      <c r="AE21" s="33">
        <f t="shared" si="26"/>
        <v>1365705.9623651102</v>
      </c>
      <c r="AF21" s="33">
        <f t="shared" si="27"/>
        <v>1747965.1787868754</v>
      </c>
      <c r="AG21" s="33">
        <f t="shared" si="28"/>
        <v>1883226.9902979678</v>
      </c>
      <c r="AH21" s="23">
        <f t="shared" si="29"/>
        <v>-135261.81151109235</v>
      </c>
      <c r="AI21" s="33">
        <f t="shared" si="30"/>
        <v>-610729.7596435279</v>
      </c>
      <c r="AJ21" s="11"/>
      <c r="AL21" s="66"/>
      <c r="AM21" s="38" t="s">
        <v>151</v>
      </c>
      <c r="AN21" s="164"/>
      <c r="AO21" s="137" t="s">
        <v>109</v>
      </c>
      <c r="AP21" s="216">
        <f>SUM('予測用パラメタ'!I24:'予測用パラメタ'!I24)</f>
        <v>70000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'!D19:'価格・加入者指数 '!D19)</f>
        <v>1.0050707997810433</v>
      </c>
      <c r="D22" s="33">
        <f t="shared" si="0"/>
        <v>6030.42479868626</v>
      </c>
      <c r="E22" s="10">
        <f>SUM('価格・加入者指数 '!E19:'価格・加入者指数 '!E19)</f>
        <v>0.9492920021895666</v>
      </c>
      <c r="F22" s="34">
        <f t="shared" si="1"/>
        <v>26605.450725425362</v>
      </c>
      <c r="G22" s="34">
        <f t="shared" si="2"/>
        <v>2568.525819761384</v>
      </c>
      <c r="H22" s="34">
        <f t="shared" si="3"/>
        <v>1925306.0380179656</v>
      </c>
      <c r="I22" s="33">
        <f t="shared" si="4"/>
        <v>177340.85923109017</v>
      </c>
      <c r="J22" s="51">
        <f t="shared" si="5"/>
        <v>1</v>
      </c>
      <c r="K22" s="217">
        <f t="shared" si="6"/>
        <v>50000</v>
      </c>
      <c r="L22" s="34">
        <f t="shared" si="7"/>
        <v>128426.29098806919</v>
      </c>
      <c r="M22" s="33">
        <f t="shared" si="8"/>
        <v>2053732.3290060349</v>
      </c>
      <c r="N22" s="218">
        <f t="shared" si="9"/>
        <v>1.0000020011002706</v>
      </c>
      <c r="O22" s="33">
        <f t="shared" si="10"/>
        <v>30000.060033008118</v>
      </c>
      <c r="P22" s="218">
        <f t="shared" si="11"/>
        <v>2</v>
      </c>
      <c r="Q22" s="34">
        <f t="shared" si="12"/>
        <v>140000</v>
      </c>
      <c r="R22" s="34">
        <f t="shared" si="13"/>
        <v>170000.0600330081</v>
      </c>
      <c r="S22" s="34">
        <f t="shared" si="14"/>
        <v>77055.9287891729</v>
      </c>
      <c r="T22" s="34">
        <f t="shared" si="15"/>
        <v>359593.61476659373</v>
      </c>
      <c r="U22" s="33">
        <f t="shared" si="16"/>
        <v>436649.54355576664</v>
      </c>
      <c r="V22" s="34">
        <f t="shared" si="17"/>
        <v>170000.0600330081</v>
      </c>
      <c r="W22" s="34">
        <f t="shared" si="18"/>
        <v>103799.02325712767</v>
      </c>
      <c r="X22" s="34">
        <f t="shared" si="19"/>
        <v>325695.0839570997</v>
      </c>
      <c r="Y22" s="34">
        <f t="shared" si="20"/>
        <v>393945.4807956779</v>
      </c>
      <c r="Z22" s="34">
        <f t="shared" si="21"/>
        <v>2256274.231361271</v>
      </c>
      <c r="AA22" s="33">
        <f t="shared" si="22"/>
        <v>2581969.3153183707</v>
      </c>
      <c r="AB22" s="33">
        <f t="shared" si="23"/>
        <v>497744.5040528056</v>
      </c>
      <c r="AC22" s="62">
        <f t="shared" si="24"/>
        <v>56.517</v>
      </c>
      <c r="AD22" s="81">
        <f t="shared" si="25"/>
        <v>0.3</v>
      </c>
      <c r="AE22" s="33">
        <f t="shared" si="26"/>
        <v>1511641.893866493</v>
      </c>
      <c r="AF22" s="33">
        <f t="shared" si="27"/>
        <v>1925306.0380179656</v>
      </c>
      <c r="AG22" s="33">
        <f t="shared" si="28"/>
        <v>2009386.3979192986</v>
      </c>
      <c r="AH22" s="23">
        <f t="shared" si="29"/>
        <v>-84080.359901333</v>
      </c>
      <c r="AI22" s="33">
        <f t="shared" si="30"/>
        <v>-694810.1195448609</v>
      </c>
      <c r="AJ22" s="11"/>
      <c r="AL22" s="32" t="s">
        <v>115</v>
      </c>
      <c r="AM22" s="83" t="s">
        <v>116</v>
      </c>
      <c r="AN22" s="156" t="s">
        <v>108</v>
      </c>
      <c r="AO22" s="137" t="s">
        <v>148</v>
      </c>
      <c r="AP22" s="166" t="s">
        <v>153</v>
      </c>
    </row>
    <row r="23" spans="1:42" ht="12.75">
      <c r="A23" s="62">
        <v>2009</v>
      </c>
      <c r="B23" s="71">
        <v>38626.520851476394</v>
      </c>
      <c r="C23" s="10">
        <f>SUM('価格・加入者指数 '!D20:'価格・加入者指数 '!D20)</f>
        <v>1.0025037092534457</v>
      </c>
      <c r="D23" s="33">
        <f t="shared" si="0"/>
        <v>6015.022255520674</v>
      </c>
      <c r="E23" s="10">
        <f>SUM('価格・加入者指数 '!E20:'価格・加入者指数 '!E20)</f>
        <v>0.9749629074655435</v>
      </c>
      <c r="F23" s="34">
        <f t="shared" si="1"/>
        <v>28244.5688059754</v>
      </c>
      <c r="G23" s="34">
        <f t="shared" si="2"/>
        <v>1639.1180805500371</v>
      </c>
      <c r="H23" s="34">
        <f t="shared" si="3"/>
        <v>2038700.519586324</v>
      </c>
      <c r="I23" s="33">
        <f t="shared" si="4"/>
        <v>113394.48156835837</v>
      </c>
      <c r="J23" s="51">
        <f t="shared" si="5"/>
        <v>1</v>
      </c>
      <c r="K23" s="217">
        <f t="shared" si="6"/>
        <v>50000</v>
      </c>
      <c r="L23" s="34">
        <f t="shared" si="7"/>
        <v>81955.90402750185</v>
      </c>
      <c r="M23" s="33">
        <f t="shared" si="8"/>
        <v>2120656.423613826</v>
      </c>
      <c r="N23" s="218">
        <f t="shared" si="9"/>
        <v>1.0012174058501782</v>
      </c>
      <c r="O23" s="33">
        <f t="shared" si="10"/>
        <v>30036.522175505346</v>
      </c>
      <c r="P23" s="218">
        <f t="shared" si="11"/>
        <v>2</v>
      </c>
      <c r="Q23" s="34">
        <f t="shared" si="12"/>
        <v>140000</v>
      </c>
      <c r="R23" s="34">
        <f t="shared" si="13"/>
        <v>170036.52217550535</v>
      </c>
      <c r="S23" s="34">
        <f t="shared" si="14"/>
        <v>49233.40657471295</v>
      </c>
      <c r="T23" s="34">
        <f t="shared" si="15"/>
        <v>229476.53127700518</v>
      </c>
      <c r="U23" s="33">
        <f t="shared" si="16"/>
        <v>278709.93785171816</v>
      </c>
      <c r="V23" s="34">
        <f t="shared" si="17"/>
        <v>170036.52217550535</v>
      </c>
      <c r="W23" s="34">
        <f t="shared" si="18"/>
        <v>86408.9612204421</v>
      </c>
      <c r="X23" s="34">
        <f t="shared" si="19"/>
        <v>271129.467274685</v>
      </c>
      <c r="Y23" s="34">
        <f t="shared" si="20"/>
        <v>365229.20220971765</v>
      </c>
      <c r="Z23" s="34">
        <f t="shared" si="21"/>
        <v>2091805.2818425982</v>
      </c>
      <c r="AA23" s="33">
        <f t="shared" si="22"/>
        <v>2362934.749117283</v>
      </c>
      <c r="AB23" s="33">
        <f t="shared" si="23"/>
        <v>451638.16343015974</v>
      </c>
      <c r="AC23" s="62">
        <f t="shared" si="24"/>
        <v>56.517</v>
      </c>
      <c r="AD23" s="81">
        <f t="shared" si="25"/>
        <v>0.3</v>
      </c>
      <c r="AE23" s="33">
        <f t="shared" si="26"/>
        <v>1604771.6658491043</v>
      </c>
      <c r="AF23" s="33">
        <f t="shared" si="27"/>
        <v>2038700.519586324</v>
      </c>
      <c r="AG23" s="33">
        <f t="shared" si="28"/>
        <v>2056409.829279264</v>
      </c>
      <c r="AH23" s="23">
        <f t="shared" si="29"/>
        <v>-17709.309692939976</v>
      </c>
      <c r="AI23" s="33">
        <f t="shared" si="30"/>
        <v>-712519.4292378009</v>
      </c>
      <c r="AJ23" s="11"/>
      <c r="AL23" s="28"/>
      <c r="AM23" s="105"/>
      <c r="AN23" s="156" t="s">
        <v>149</v>
      </c>
      <c r="AO23" s="160" t="s">
        <v>150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'!D21:'価格・加入者指数 '!D21)</f>
        <v>1.0012195121405185</v>
      </c>
      <c r="D24" s="33">
        <f t="shared" si="0"/>
        <v>6007.317072843111</v>
      </c>
      <c r="E24" s="10">
        <f>SUM('価格・加入者指数 '!E21:'価格・加入者指数 '!E21)</f>
        <v>0.9878048785948144</v>
      </c>
      <c r="F24" s="34">
        <f t="shared" si="1"/>
        <v>29288.94601660228</v>
      </c>
      <c r="G24" s="34">
        <f t="shared" si="2"/>
        <v>1044.3772106268807</v>
      </c>
      <c r="H24" s="34">
        <f t="shared" si="3"/>
        <v>2111375.8254133817</v>
      </c>
      <c r="I24" s="33">
        <f t="shared" si="4"/>
        <v>72675.30582705769</v>
      </c>
      <c r="J24" s="51">
        <f t="shared" si="5"/>
        <v>1</v>
      </c>
      <c r="K24" s="217">
        <f t="shared" si="6"/>
        <v>50000</v>
      </c>
      <c r="L24" s="34">
        <f t="shared" si="7"/>
        <v>52218.860531344035</v>
      </c>
      <c r="M24" s="33">
        <f t="shared" si="8"/>
        <v>2163594.6859447258</v>
      </c>
      <c r="N24" s="218">
        <f t="shared" si="9"/>
        <v>1.0736312318036958</v>
      </c>
      <c r="O24" s="33">
        <f t="shared" si="10"/>
        <v>32208.936954110875</v>
      </c>
      <c r="P24" s="218">
        <f t="shared" si="11"/>
        <v>2</v>
      </c>
      <c r="Q24" s="34">
        <f t="shared" si="12"/>
        <v>140000</v>
      </c>
      <c r="R24" s="34">
        <f t="shared" si="13"/>
        <v>172208.93695411086</v>
      </c>
      <c r="S24" s="34">
        <f t="shared" si="14"/>
        <v>33638.27973339138</v>
      </c>
      <c r="T24" s="34">
        <f t="shared" si="15"/>
        <v>146212.8094877633</v>
      </c>
      <c r="U24" s="33">
        <f t="shared" si="16"/>
        <v>179851.0892211547</v>
      </c>
      <c r="V24" s="34">
        <f t="shared" si="17"/>
        <v>172208.9369541109</v>
      </c>
      <c r="W24" s="34">
        <f t="shared" si="18"/>
        <v>69590.94503051904</v>
      </c>
      <c r="X24" s="34">
        <f t="shared" si="19"/>
        <v>218358.78578763426</v>
      </c>
      <c r="Y24" s="34">
        <f t="shared" si="20"/>
        <v>326988.94004046445</v>
      </c>
      <c r="Z24" s="34">
        <f t="shared" si="21"/>
        <v>1872788.889120644</v>
      </c>
      <c r="AA24" s="33">
        <f t="shared" si="22"/>
        <v>2091147.6749082783</v>
      </c>
      <c r="AB24" s="33">
        <f t="shared" si="23"/>
        <v>396579.8850709835</v>
      </c>
      <c r="AC24" s="62">
        <f t="shared" si="24"/>
        <v>56.517</v>
      </c>
      <c r="AD24" s="81">
        <f t="shared" si="25"/>
        <v>0.3</v>
      </c>
      <c r="AE24" s="33">
        <f t="shared" si="26"/>
        <v>1664110.0458252917</v>
      </c>
      <c r="AF24" s="33">
        <f t="shared" si="27"/>
        <v>2111375.8254133817</v>
      </c>
      <c r="AG24" s="33">
        <f t="shared" si="28"/>
        <v>2060689.9308962752</v>
      </c>
      <c r="AH24" s="23">
        <f t="shared" si="29"/>
        <v>50685.89451710647</v>
      </c>
      <c r="AI24" s="33">
        <f t="shared" si="30"/>
        <v>-661833.5347206944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0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250</v>
      </c>
      <c r="D29" s="147"/>
      <c r="E29" s="148"/>
      <c r="F29" s="2"/>
      <c r="G29" s="19"/>
      <c r="H29" s="90"/>
      <c r="I29" s="2"/>
      <c r="J29" s="38" t="s">
        <v>117</v>
      </c>
      <c r="K29" s="37"/>
      <c r="L29" s="37"/>
      <c r="M29" s="18"/>
      <c r="N29" s="38" t="s">
        <v>118</v>
      </c>
      <c r="O29" s="37"/>
      <c r="P29" s="37"/>
      <c r="Q29" s="18"/>
      <c r="R29" s="2"/>
      <c r="S29" s="2"/>
      <c r="T29" s="2"/>
      <c r="U29" s="2"/>
      <c r="V29" s="2"/>
      <c r="W29" s="38" t="s">
        <v>119</v>
      </c>
      <c r="X29" s="4"/>
      <c r="Y29" s="18"/>
      <c r="Z29" s="2"/>
      <c r="AA29" s="2"/>
      <c r="AB29" s="2"/>
      <c r="AC29" s="42" t="s">
        <v>120</v>
      </c>
      <c r="AD29" s="49"/>
      <c r="AE29" s="18"/>
      <c r="AF29" s="42" t="s">
        <v>121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122</v>
      </c>
      <c r="D30" s="68">
        <f>$AP$4</f>
        <v>6000</v>
      </c>
      <c r="E30" s="18" t="s">
        <v>251</v>
      </c>
      <c r="H30" s="24"/>
      <c r="J30" s="58" t="s">
        <v>252</v>
      </c>
      <c r="K30" s="53" t="s">
        <v>123</v>
      </c>
      <c r="L30" s="82"/>
      <c r="M30" s="59"/>
      <c r="N30" s="58" t="s">
        <v>252</v>
      </c>
      <c r="O30" s="53" t="s">
        <v>123</v>
      </c>
      <c r="P30" s="82"/>
      <c r="Q30" s="59"/>
      <c r="W30" s="53" t="s">
        <v>69</v>
      </c>
      <c r="X30" s="143">
        <f>$AP$6</f>
        <v>0.3187</v>
      </c>
      <c r="Y30" s="35" t="s">
        <v>70</v>
      </c>
      <c r="AC30" s="53" t="s">
        <v>124</v>
      </c>
      <c r="AD30" s="141">
        <f>$AP$8</f>
        <v>56.517</v>
      </c>
      <c r="AE30" s="57" t="s">
        <v>89</v>
      </c>
      <c r="AF30" s="58"/>
      <c r="AO30" s="161"/>
      <c r="AP30" s="12"/>
    </row>
    <row r="31" spans="3:42" s="25" customFormat="1" ht="13.5" thickBot="1">
      <c r="C31" s="67" t="s">
        <v>125</v>
      </c>
      <c r="D31" s="69">
        <f>$AP$5</f>
        <v>0.75</v>
      </c>
      <c r="E31" s="59" t="s">
        <v>93</v>
      </c>
      <c r="H31" s="12"/>
      <c r="J31" s="58" t="s">
        <v>7</v>
      </c>
      <c r="K31" s="58" t="s">
        <v>126</v>
      </c>
      <c r="L31" s="83" t="s">
        <v>127</v>
      </c>
      <c r="M31" s="59"/>
      <c r="N31" s="58" t="s">
        <v>7</v>
      </c>
      <c r="O31" s="58" t="s">
        <v>126</v>
      </c>
      <c r="P31" s="83" t="s">
        <v>127</v>
      </c>
      <c r="Q31" s="59"/>
      <c r="W31" s="53" t="s">
        <v>128</v>
      </c>
      <c r="X31" s="144">
        <f>$AP$7</f>
        <v>0.1746</v>
      </c>
      <c r="Y31" s="35" t="s">
        <v>129</v>
      </c>
      <c r="AC31" s="53" t="s">
        <v>130</v>
      </c>
      <c r="AD31" s="142">
        <f>$AP$9</f>
        <v>0.3</v>
      </c>
      <c r="AE31" s="57" t="s">
        <v>104</v>
      </c>
      <c r="AF31" s="36" t="s">
        <v>131</v>
      </c>
      <c r="AN31" s="155"/>
      <c r="AO31" s="161"/>
      <c r="AP31" s="12"/>
    </row>
    <row r="32" spans="8:43" s="25" customFormat="1" ht="14.25" thickBot="1" thickTop="1">
      <c r="H32" s="12"/>
      <c r="J32" s="58" t="s">
        <v>132</v>
      </c>
      <c r="K32" s="77" t="s">
        <v>133</v>
      </c>
      <c r="L32" s="84">
        <f>$AP$10</f>
        <v>100</v>
      </c>
      <c r="M32" s="59" t="s">
        <v>134</v>
      </c>
      <c r="N32" s="58" t="s">
        <v>132</v>
      </c>
      <c r="O32" s="77" t="s">
        <v>133</v>
      </c>
      <c r="P32" s="84">
        <f>$AP$14</f>
        <v>100</v>
      </c>
      <c r="Q32" s="59" t="s">
        <v>134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253</v>
      </c>
      <c r="K33" s="78" t="s">
        <v>135</v>
      </c>
      <c r="L33" s="85">
        <v>1</v>
      </c>
      <c r="M33" s="58" t="s">
        <v>136</v>
      </c>
      <c r="N33" s="58" t="s">
        <v>137</v>
      </c>
      <c r="O33" s="78" t="s">
        <v>135</v>
      </c>
      <c r="P33" s="85">
        <v>1</v>
      </c>
      <c r="Q33" s="58" t="s">
        <v>136</v>
      </c>
      <c r="AN33" s="155"/>
      <c r="AO33" s="161"/>
      <c r="AP33" s="12"/>
    </row>
    <row r="34" spans="10:42" s="25" customFormat="1" ht="14.25" thickBot="1" thickTop="1">
      <c r="J34" s="53" t="s">
        <v>138</v>
      </c>
      <c r="K34" s="74">
        <f>$AP$11</f>
        <v>1000</v>
      </c>
      <c r="L34" s="84">
        <f>$AP$12</f>
        <v>1.1</v>
      </c>
      <c r="M34" s="59"/>
      <c r="N34" s="53" t="s">
        <v>139</v>
      </c>
      <c r="O34" s="74">
        <f>$AP$15</f>
        <v>1000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140</v>
      </c>
      <c r="K35" s="75" t="s">
        <v>141</v>
      </c>
      <c r="L35" s="86">
        <f>$L$32-1</f>
        <v>99</v>
      </c>
      <c r="M35" s="42"/>
      <c r="N35" s="140" t="s">
        <v>140</v>
      </c>
      <c r="O35" s="75" t="s">
        <v>141</v>
      </c>
      <c r="P35" s="86">
        <f>$P$32-1</f>
        <v>99</v>
      </c>
      <c r="Q35" s="42"/>
    </row>
    <row r="36" spans="10:17" ht="12.75">
      <c r="J36" s="32"/>
      <c r="K36" s="76" t="s">
        <v>142</v>
      </c>
      <c r="L36" s="87">
        <f>(-1/$K$34)*LN(($L$34-$L$37)/$L$35)</f>
        <v>0.006897704943128635</v>
      </c>
      <c r="M36" s="42"/>
      <c r="N36" s="32"/>
      <c r="O36" s="76" t="s">
        <v>142</v>
      </c>
      <c r="P36" s="87">
        <f>(-1/$O$34)*LN(($P$34-$P$37)/$P$35)</f>
        <v>0.006897704943128635</v>
      </c>
      <c r="Q36" s="42"/>
    </row>
    <row r="37" spans="10:17" ht="13.5" thickBot="1">
      <c r="J37" s="66"/>
      <c r="K37" s="79" t="s">
        <v>143</v>
      </c>
      <c r="L37" s="87">
        <v>1</v>
      </c>
      <c r="M37" s="42"/>
      <c r="N37" s="66"/>
      <c r="O37" s="79" t="s">
        <v>143</v>
      </c>
      <c r="P37" s="87">
        <v>1</v>
      </c>
      <c r="Q37" s="42"/>
    </row>
    <row r="38" spans="10:17" ht="14.25" thickBot="1" thickTop="1">
      <c r="J38" s="38" t="s">
        <v>254</v>
      </c>
      <c r="K38" s="74">
        <f>$AP$13</f>
        <v>50000</v>
      </c>
      <c r="L38" s="18" t="s">
        <v>109</v>
      </c>
      <c r="M38" s="42"/>
      <c r="N38" s="38" t="s">
        <v>144</v>
      </c>
      <c r="O38" s="74">
        <f>$AP$17</f>
        <v>30000</v>
      </c>
      <c r="P38" s="18" t="s">
        <v>109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145</v>
      </c>
      <c r="Q41" s="37"/>
      <c r="R41" s="37"/>
      <c r="S41" s="18"/>
    </row>
    <row r="42" spans="16:19" ht="12.75">
      <c r="P42" s="58" t="s">
        <v>146</v>
      </c>
      <c r="Q42" s="53" t="s">
        <v>123</v>
      </c>
      <c r="R42" s="82"/>
      <c r="S42" s="59"/>
    </row>
    <row r="43" spans="16:19" ht="13.5" thickBot="1">
      <c r="P43" s="58" t="s">
        <v>7</v>
      </c>
      <c r="Q43" s="58" t="s">
        <v>126</v>
      </c>
      <c r="R43" s="83" t="s">
        <v>127</v>
      </c>
      <c r="S43" s="59"/>
    </row>
    <row r="44" spans="16:19" ht="14.25" thickBot="1" thickTop="1">
      <c r="P44" s="58" t="s">
        <v>111</v>
      </c>
      <c r="Q44" s="77" t="s">
        <v>133</v>
      </c>
      <c r="R44" s="84">
        <f>$AP$18</f>
        <v>2</v>
      </c>
      <c r="S44" s="59" t="s">
        <v>134</v>
      </c>
    </row>
    <row r="45" spans="16:19" ht="14.25" thickBot="1" thickTop="1">
      <c r="P45" s="58" t="s">
        <v>253</v>
      </c>
      <c r="Q45" s="78" t="s">
        <v>135</v>
      </c>
      <c r="R45" s="85">
        <v>1</v>
      </c>
      <c r="S45" s="58" t="s">
        <v>136</v>
      </c>
    </row>
    <row r="46" spans="16:19" ht="14.25" thickBot="1" thickTop="1">
      <c r="P46" s="53" t="s">
        <v>255</v>
      </c>
      <c r="Q46" s="74">
        <f>$AP$19</f>
        <v>1000</v>
      </c>
      <c r="R46" s="84">
        <f>$AP$20</f>
        <v>2</v>
      </c>
      <c r="S46" s="59"/>
    </row>
    <row r="47" spans="16:19" ht="13.5" thickTop="1">
      <c r="P47" s="140" t="s">
        <v>140</v>
      </c>
      <c r="Q47" s="75" t="s">
        <v>141</v>
      </c>
      <c r="R47" s="86">
        <f>$R$44-1</f>
        <v>1</v>
      </c>
      <c r="S47" s="42"/>
    </row>
    <row r="48" spans="16:19" ht="12.75">
      <c r="P48" s="32"/>
      <c r="Q48" s="76" t="s">
        <v>142</v>
      </c>
      <c r="R48" s="87">
        <f>(-1/$Q$46)*LN(($R$46-$R$49)/$R$47)</f>
        <v>0</v>
      </c>
      <c r="S48" s="42"/>
    </row>
    <row r="49" spans="16:19" ht="13.5" thickBot="1">
      <c r="P49" s="66"/>
      <c r="Q49" s="79" t="s">
        <v>143</v>
      </c>
      <c r="R49" s="87">
        <v>1</v>
      </c>
      <c r="S49" s="42"/>
    </row>
    <row r="50" spans="16:19" ht="14.25" thickBot="1" thickTop="1">
      <c r="P50" s="38" t="s">
        <v>254</v>
      </c>
      <c r="Q50" s="74">
        <f>$AP$21</f>
        <v>70000</v>
      </c>
      <c r="R50" s="18" t="s">
        <v>109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K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256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40</v>
      </c>
      <c r="C3" s="134" t="s">
        <v>178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2（政策価格）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2（政策価格）</v>
      </c>
      <c r="AD3" s="134"/>
      <c r="AE3" s="134"/>
      <c r="AF3" s="134"/>
      <c r="AG3" s="134"/>
      <c r="AH3" s="134"/>
      <c r="AI3" s="153"/>
      <c r="AJ3" s="149"/>
      <c r="AL3" s="92" t="s">
        <v>48</v>
      </c>
      <c r="AM3" s="31"/>
      <c r="AN3" s="55"/>
      <c r="AO3" s="159" t="s">
        <v>42</v>
      </c>
      <c r="AP3" s="162" t="s">
        <v>257</v>
      </c>
    </row>
    <row r="4" spans="1:42" s="19" customFormat="1" ht="14.25" thickBot="1" thickTop="1">
      <c r="A4" s="91"/>
      <c r="B4" s="54" t="s">
        <v>43</v>
      </c>
      <c r="C4" s="55" t="s">
        <v>44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45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46</v>
      </c>
      <c r="AM4" s="67" t="s">
        <v>47</v>
      </c>
      <c r="AN4" s="164"/>
      <c r="AO4" s="137" t="s">
        <v>258</v>
      </c>
      <c r="AP4" s="216">
        <f>SUM('予測用パラメタ'!J4:'予測用パラメタ'!J4)</f>
        <v>1500</v>
      </c>
    </row>
    <row r="5" spans="1:42" s="19" customFormat="1" ht="14.25" thickBot="1" thickTop="1">
      <c r="A5" s="40" t="s">
        <v>48</v>
      </c>
      <c r="B5" s="29"/>
      <c r="C5" s="114" t="s">
        <v>49</v>
      </c>
      <c r="D5" s="109"/>
      <c r="E5" s="112"/>
      <c r="F5" s="114"/>
      <c r="G5" s="114"/>
      <c r="H5" s="114"/>
      <c r="I5" s="115"/>
      <c r="J5" s="108" t="s">
        <v>50</v>
      </c>
      <c r="K5" s="109"/>
      <c r="L5" s="110"/>
      <c r="M5" s="116" t="s">
        <v>51</v>
      </c>
      <c r="N5" s="117" t="s">
        <v>52</v>
      </c>
      <c r="O5" s="118"/>
      <c r="P5" s="118"/>
      <c r="Q5" s="118"/>
      <c r="R5" s="119"/>
      <c r="S5" s="119"/>
      <c r="T5" s="119"/>
      <c r="U5" s="119"/>
      <c r="V5" s="120"/>
      <c r="W5" s="108" t="s">
        <v>53</v>
      </c>
      <c r="X5" s="109"/>
      <c r="Y5" s="109"/>
      <c r="Z5" s="109"/>
      <c r="AA5" s="109"/>
      <c r="AB5" s="115"/>
      <c r="AC5" s="108" t="s">
        <v>54</v>
      </c>
      <c r="AD5" s="109"/>
      <c r="AE5" s="109"/>
      <c r="AF5" s="121" t="s">
        <v>55</v>
      </c>
      <c r="AG5" s="109"/>
      <c r="AH5" s="109"/>
      <c r="AI5" s="120"/>
      <c r="AJ5" s="150"/>
      <c r="AL5" s="145"/>
      <c r="AM5" s="67" t="s">
        <v>56</v>
      </c>
      <c r="AN5" s="164"/>
      <c r="AO5" s="160" t="s">
        <v>57</v>
      </c>
      <c r="AP5" s="216">
        <f>SUM('予測用パラメタ'!J5:'予測用パラメタ'!J5)</f>
        <v>0.3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58</v>
      </c>
      <c r="O6" s="118"/>
      <c r="P6" s="118"/>
      <c r="Q6" s="118"/>
      <c r="R6" s="119"/>
      <c r="S6" s="108" t="s">
        <v>259</v>
      </c>
      <c r="T6" s="109"/>
      <c r="U6" s="119"/>
      <c r="V6" s="120"/>
      <c r="W6" s="121" t="s">
        <v>59</v>
      </c>
      <c r="X6" s="120"/>
      <c r="Y6" s="121" t="s">
        <v>260</v>
      </c>
      <c r="Z6" s="120"/>
      <c r="AA6" s="123" t="s">
        <v>60</v>
      </c>
      <c r="AB6" s="123" t="s">
        <v>61</v>
      </c>
      <c r="AC6" s="124" t="s">
        <v>62</v>
      </c>
      <c r="AD6" s="125" t="s">
        <v>63</v>
      </c>
      <c r="AE6" s="126" t="s">
        <v>64</v>
      </c>
      <c r="AF6" s="123" t="s">
        <v>65</v>
      </c>
      <c r="AG6" s="123" t="s">
        <v>66</v>
      </c>
      <c r="AH6" s="115" t="s">
        <v>67</v>
      </c>
      <c r="AI6" s="152" t="s">
        <v>261</v>
      </c>
      <c r="AJ6" s="150"/>
      <c r="AK6" s="22"/>
      <c r="AL6" s="140" t="s">
        <v>68</v>
      </c>
      <c r="AM6" s="53" t="s">
        <v>69</v>
      </c>
      <c r="AN6" s="156"/>
      <c r="AO6" s="160" t="s">
        <v>70</v>
      </c>
      <c r="AP6" s="216">
        <f>SUM('予測用パラメタ'!J6:'予測用パラメタ'!J6)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71</v>
      </c>
      <c r="D7" s="55"/>
      <c r="E7" s="47" t="s">
        <v>72</v>
      </c>
      <c r="F7" s="94"/>
      <c r="G7" s="95"/>
      <c r="H7" s="47" t="s">
        <v>73</v>
      </c>
      <c r="I7" s="95"/>
      <c r="J7" s="67" t="s">
        <v>74</v>
      </c>
      <c r="K7" s="56"/>
      <c r="L7" s="93" t="s">
        <v>262</v>
      </c>
      <c r="M7" s="40" t="s">
        <v>262</v>
      </c>
      <c r="N7" s="99" t="s">
        <v>263</v>
      </c>
      <c r="P7" s="67" t="s">
        <v>260</v>
      </c>
      <c r="R7" s="93" t="s">
        <v>75</v>
      </c>
      <c r="S7" s="97" t="s">
        <v>76</v>
      </c>
      <c r="T7" s="97" t="s">
        <v>260</v>
      </c>
      <c r="U7" s="97" t="s">
        <v>75</v>
      </c>
      <c r="V7" s="99" t="s">
        <v>77</v>
      </c>
      <c r="W7" s="99" t="s">
        <v>78</v>
      </c>
      <c r="X7" s="99" t="s">
        <v>79</v>
      </c>
      <c r="Y7" s="99" t="s">
        <v>80</v>
      </c>
      <c r="Z7" s="99" t="s">
        <v>79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264</v>
      </c>
      <c r="AN7" s="156"/>
      <c r="AO7" s="160" t="s">
        <v>70</v>
      </c>
      <c r="AP7" s="216">
        <f>SUM('予測用パラメタ'!J7:'予測用パラメタ'!J7)</f>
        <v>0.1746</v>
      </c>
      <c r="AR7" s="19"/>
    </row>
    <row r="8" spans="1:44" s="25" customFormat="1" ht="14.25" thickBot="1" thickTop="1">
      <c r="A8" s="91"/>
      <c r="B8" s="100"/>
      <c r="C8" s="31" t="s">
        <v>2</v>
      </c>
      <c r="D8" s="39" t="s">
        <v>81</v>
      </c>
      <c r="E8" s="31" t="s">
        <v>265</v>
      </c>
      <c r="F8" s="92" t="s">
        <v>3</v>
      </c>
      <c r="G8" s="92" t="s">
        <v>6</v>
      </c>
      <c r="H8" s="92" t="s">
        <v>82</v>
      </c>
      <c r="I8" s="39" t="s">
        <v>83</v>
      </c>
      <c r="J8" s="39" t="s">
        <v>84</v>
      </c>
      <c r="K8" s="39" t="s">
        <v>85</v>
      </c>
      <c r="L8" s="98"/>
      <c r="M8" s="96"/>
      <c r="N8" s="101" t="s">
        <v>86</v>
      </c>
      <c r="O8" s="102" t="s">
        <v>85</v>
      </c>
      <c r="P8" s="101" t="s">
        <v>86</v>
      </c>
      <c r="Q8" s="67" t="s">
        <v>85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87</v>
      </c>
      <c r="AM8" s="53" t="s">
        <v>88</v>
      </c>
      <c r="AN8" s="156"/>
      <c r="AO8" s="137" t="s">
        <v>89</v>
      </c>
      <c r="AP8" s="216">
        <f>SUM('予測用パラメタ'!J8:'予測用パラメタ'!J8)</f>
        <v>56.517</v>
      </c>
      <c r="AR8" s="19"/>
    </row>
    <row r="9" spans="1:44" s="22" customFormat="1" ht="14.25" thickBot="1" thickTop="1">
      <c r="A9" s="58" t="s">
        <v>90</v>
      </c>
      <c r="B9" s="127" t="s">
        <v>1</v>
      </c>
      <c r="C9" s="128">
        <v>1</v>
      </c>
      <c r="D9" s="129" t="s">
        <v>266</v>
      </c>
      <c r="E9" s="130" t="s">
        <v>4</v>
      </c>
      <c r="F9" s="131" t="s">
        <v>5</v>
      </c>
      <c r="G9" s="131" t="s">
        <v>91</v>
      </c>
      <c r="H9" s="131" t="s">
        <v>92</v>
      </c>
      <c r="I9" s="129" t="s">
        <v>92</v>
      </c>
      <c r="J9" s="129" t="s">
        <v>93</v>
      </c>
      <c r="K9" s="129" t="s">
        <v>94</v>
      </c>
      <c r="L9" s="132" t="s">
        <v>95</v>
      </c>
      <c r="M9" s="133" t="s">
        <v>95</v>
      </c>
      <c r="N9" s="129" t="s">
        <v>93</v>
      </c>
      <c r="O9" s="129" t="s">
        <v>96</v>
      </c>
      <c r="P9" s="129" t="s">
        <v>97</v>
      </c>
      <c r="Q9" s="129" t="s">
        <v>96</v>
      </c>
      <c r="R9" s="131" t="s">
        <v>96</v>
      </c>
      <c r="S9" s="129" t="s">
        <v>267</v>
      </c>
      <c r="T9" s="129" t="s">
        <v>267</v>
      </c>
      <c r="U9" s="129" t="s">
        <v>267</v>
      </c>
      <c r="V9" s="129" t="s">
        <v>98</v>
      </c>
      <c r="W9" s="133" t="s">
        <v>99</v>
      </c>
      <c r="X9" s="133" t="s">
        <v>99</v>
      </c>
      <c r="Y9" s="133" t="s">
        <v>99</v>
      </c>
      <c r="Z9" s="133" t="s">
        <v>99</v>
      </c>
      <c r="AA9" s="133" t="s">
        <v>99</v>
      </c>
      <c r="AB9" s="133" t="s">
        <v>99</v>
      </c>
      <c r="AC9" s="132" t="s">
        <v>99</v>
      </c>
      <c r="AD9" s="133" t="s">
        <v>100</v>
      </c>
      <c r="AE9" s="128" t="s">
        <v>101</v>
      </c>
      <c r="AF9" s="133" t="s">
        <v>102</v>
      </c>
      <c r="AG9" s="133" t="s">
        <v>102</v>
      </c>
      <c r="AH9" s="133" t="s">
        <v>102</v>
      </c>
      <c r="AI9" s="133" t="s">
        <v>102</v>
      </c>
      <c r="AJ9" s="149"/>
      <c r="AL9" s="66"/>
      <c r="AM9" s="53" t="s">
        <v>103</v>
      </c>
      <c r="AN9" s="156"/>
      <c r="AO9" s="137" t="s">
        <v>104</v>
      </c>
      <c r="AP9" s="216">
        <f>SUM('予測用パラメタ'!J9:'予測用パラメタ'!J9)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105</v>
      </c>
      <c r="AM10" s="58" t="s">
        <v>106</v>
      </c>
      <c r="AN10" s="165" t="s">
        <v>107</v>
      </c>
      <c r="AO10" s="160" t="s">
        <v>93</v>
      </c>
      <c r="AP10" s="216">
        <f>SUM('予測用パラメタ'!J13:'予測用パラメタ'!J13)</f>
        <v>200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268</v>
      </c>
      <c r="AN11" s="156" t="s">
        <v>108</v>
      </c>
      <c r="AO11" s="137" t="s">
        <v>148</v>
      </c>
      <c r="AP11" s="216">
        <f>SUM('予測用パラメタ'!J14:'予測用パラメタ'!J14)</f>
        <v>5000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149</v>
      </c>
      <c r="AO12" s="160" t="s">
        <v>150</v>
      </c>
      <c r="AP12" s="216">
        <f>SUM('予測用パラメタ'!J15:'予測用パラメタ'!J15)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151</v>
      </c>
      <c r="AN13" s="164"/>
      <c r="AO13" s="137" t="s">
        <v>109</v>
      </c>
      <c r="AP13" s="216">
        <f>SUM('予測用パラメタ'!J16:'予測用パラメタ'!J16)</f>
        <v>25000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'!D11:'価格・加入者指数 '!D11)</f>
        <v>0</v>
      </c>
      <c r="D14" s="33">
        <f aca="true" t="shared" si="0" ref="D14:D24">$D$30*C14</f>
        <v>0</v>
      </c>
      <c r="E14" s="10">
        <f>SUM('価格・加入者指数 '!E11:'価格・加入者指数 '!E11)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200</v>
      </c>
      <c r="K14" s="217">
        <f aca="true" t="shared" si="6" ref="K14:K24">$K$38*$J14</f>
        <v>5000000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8">
        <f aca="true" t="shared" si="9" ref="N14:N24">$P$35*EXP(-$P$36*$G14)+$P$37</f>
        <v>200</v>
      </c>
      <c r="O14" s="33">
        <f aca="true" t="shared" si="10" ref="O14:O24">$O$38*$N14</f>
        <v>4000000</v>
      </c>
      <c r="P14" s="218">
        <f aca="true" t="shared" si="11" ref="P14:P24">$R$47*EXP(-$R$48*$F14)+$R$49</f>
        <v>100</v>
      </c>
      <c r="Q14" s="34">
        <f aca="true" t="shared" si="12" ref="Q14:Q24">$Q$50*$P14</f>
        <v>1000000</v>
      </c>
      <c r="R14" s="34">
        <f aca="true" t="shared" si="13" ref="R14:R24">$O14+$Q14</f>
        <v>5000000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110</v>
      </c>
      <c r="AM14" s="53" t="s">
        <v>111</v>
      </c>
      <c r="AN14" s="156" t="s">
        <v>107</v>
      </c>
      <c r="AO14" s="160" t="s">
        <v>93</v>
      </c>
      <c r="AP14" s="216">
        <f>SUM('予測用パラメタ'!J17:'予測用パラメタ'!J17)</f>
        <v>200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'!D12:'価格・加入者指数 '!D12)</f>
        <v>1.090000000203974</v>
      </c>
      <c r="D15" s="33">
        <f t="shared" si="0"/>
        <v>1635.000000305961</v>
      </c>
      <c r="E15" s="10">
        <f>SUM('価格・加入者指数 '!E12:'価格・加入者指数 '!E12)</f>
        <v>0.0999999979602598</v>
      </c>
      <c r="F15" s="34">
        <f t="shared" si="1"/>
        <v>358.4389847555818</v>
      </c>
      <c r="G15" s="34">
        <f t="shared" si="2"/>
        <v>358.4389847555818</v>
      </c>
      <c r="H15" s="34">
        <f t="shared" si="3"/>
        <v>7032.5728822205365</v>
      </c>
      <c r="I15" s="33">
        <f t="shared" si="4"/>
        <v>7032.5728822205365</v>
      </c>
      <c r="J15" s="51">
        <f t="shared" si="5"/>
        <v>116.44245845655495</v>
      </c>
      <c r="K15" s="217">
        <f t="shared" si="6"/>
        <v>2911061.461413874</v>
      </c>
      <c r="L15" s="34">
        <f t="shared" si="7"/>
        <v>1043437.9147902892</v>
      </c>
      <c r="M15" s="33">
        <f t="shared" si="8"/>
        <v>1050470.4876725099</v>
      </c>
      <c r="N15" s="218">
        <f t="shared" si="9"/>
        <v>14.07421218112893</v>
      </c>
      <c r="O15" s="33">
        <f t="shared" si="10"/>
        <v>281484.2436225786</v>
      </c>
      <c r="P15" s="218">
        <f t="shared" si="11"/>
        <v>20.068728771521528</v>
      </c>
      <c r="Q15" s="34">
        <f t="shared" si="12"/>
        <v>200687.28771521527</v>
      </c>
      <c r="R15" s="34">
        <f t="shared" si="13"/>
        <v>482171.5313377939</v>
      </c>
      <c r="S15" s="34">
        <f t="shared" si="14"/>
        <v>100894.92650876995</v>
      </c>
      <c r="T15" s="34">
        <f t="shared" si="15"/>
        <v>71934.1476619931</v>
      </c>
      <c r="U15" s="33">
        <f t="shared" si="16"/>
        <v>172829.07417076305</v>
      </c>
      <c r="V15" s="34">
        <f t="shared" si="17"/>
        <v>482171.5313377939</v>
      </c>
      <c r="W15" s="34">
        <f t="shared" si="18"/>
        <v>32155.21307834498</v>
      </c>
      <c r="X15" s="34">
        <f t="shared" si="19"/>
        <v>100894.92650876995</v>
      </c>
      <c r="Y15" s="34">
        <f t="shared" si="20"/>
        <v>12559.702181783996</v>
      </c>
      <c r="Z15" s="34">
        <f t="shared" si="21"/>
        <v>71934.1476619931</v>
      </c>
      <c r="AA15" s="33">
        <f t="shared" si="22"/>
        <v>172829.07417076305</v>
      </c>
      <c r="AB15" s="33">
        <f t="shared" si="23"/>
        <v>44714.915260128975</v>
      </c>
      <c r="AC15" s="62">
        <f t="shared" si="24"/>
        <v>56.517</v>
      </c>
      <c r="AD15" s="81">
        <f t="shared" si="25"/>
        <v>0.3</v>
      </c>
      <c r="AE15" s="33">
        <f t="shared" si="26"/>
        <v>20365.427796857894</v>
      </c>
      <c r="AF15" s="33">
        <f t="shared" si="27"/>
        <v>7032.5728822205365</v>
      </c>
      <c r="AG15" s="33">
        <f t="shared" si="28"/>
        <v>65080.343056986865</v>
      </c>
      <c r="AH15" s="23">
        <f t="shared" si="29"/>
        <v>-58047.77017476633</v>
      </c>
      <c r="AI15" s="33">
        <f t="shared" si="30"/>
        <v>-58047.77017476633</v>
      </c>
      <c r="AJ15" s="11"/>
      <c r="AL15" s="61"/>
      <c r="AM15" s="83" t="s">
        <v>112</v>
      </c>
      <c r="AN15" s="156" t="s">
        <v>113</v>
      </c>
      <c r="AO15" s="137" t="s">
        <v>152</v>
      </c>
      <c r="AP15" s="216">
        <f>SUM('予測用パラメタ'!J18:'予測用パラメタ'!J18)</f>
        <v>1000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'!D13:'価格・加入者指数 '!D13)</f>
        <v>1.0812268225516846</v>
      </c>
      <c r="D16" s="33">
        <f t="shared" si="0"/>
        <v>1621.8402338275268</v>
      </c>
      <c r="E16" s="10">
        <f>SUM('価格・加入者指数 '!E13:'価格・加入者指数 '!E13)</f>
        <v>0.18773177448315495</v>
      </c>
      <c r="F16" s="34">
        <f t="shared" si="1"/>
        <v>923.3107882317372</v>
      </c>
      <c r="G16" s="34">
        <f t="shared" si="2"/>
        <v>564.8718034761554</v>
      </c>
      <c r="H16" s="34">
        <f t="shared" si="3"/>
        <v>17969.551016174864</v>
      </c>
      <c r="I16" s="33">
        <f t="shared" si="4"/>
        <v>10936.978133954328</v>
      </c>
      <c r="J16" s="51">
        <f t="shared" si="5"/>
        <v>49.94177876934546</v>
      </c>
      <c r="K16" s="217">
        <f t="shared" si="6"/>
        <v>1248544.4692336365</v>
      </c>
      <c r="L16" s="34">
        <f t="shared" si="7"/>
        <v>705267.5660561834</v>
      </c>
      <c r="M16" s="33">
        <f t="shared" si="8"/>
        <v>723237.1170723583</v>
      </c>
      <c r="N16" s="218">
        <f t="shared" si="9"/>
        <v>3.725360704274803</v>
      </c>
      <c r="O16" s="33">
        <f t="shared" si="10"/>
        <v>74507.21408549606</v>
      </c>
      <c r="P16" s="218">
        <f t="shared" si="11"/>
        <v>2.422471880680823</v>
      </c>
      <c r="Q16" s="34">
        <f t="shared" si="12"/>
        <v>24224.718806808232</v>
      </c>
      <c r="R16" s="34">
        <f t="shared" si="13"/>
        <v>98731.93289230429</v>
      </c>
      <c r="S16" s="34">
        <f t="shared" si="14"/>
        <v>42087.02439245817</v>
      </c>
      <c r="T16" s="34">
        <f t="shared" si="15"/>
        <v>13683.860601104505</v>
      </c>
      <c r="U16" s="33">
        <f t="shared" si="16"/>
        <v>55770.88499356267</v>
      </c>
      <c r="V16" s="34">
        <f t="shared" si="17"/>
        <v>98731.93289230429</v>
      </c>
      <c r="W16" s="34">
        <f t="shared" si="18"/>
        <v>35320.481344152846</v>
      </c>
      <c r="X16" s="34">
        <f t="shared" si="19"/>
        <v>110826.73782288312</v>
      </c>
      <c r="Y16" s="34">
        <f t="shared" si="20"/>
        <v>12755.980241797357</v>
      </c>
      <c r="Z16" s="34">
        <f t="shared" si="21"/>
        <v>73058.30608131361</v>
      </c>
      <c r="AA16" s="33">
        <f t="shared" si="22"/>
        <v>183885.04390419673</v>
      </c>
      <c r="AB16" s="33">
        <f t="shared" si="23"/>
        <v>48076.4615859502</v>
      </c>
      <c r="AC16" s="62">
        <f t="shared" si="24"/>
        <v>56.517</v>
      </c>
      <c r="AD16" s="81">
        <f t="shared" si="25"/>
        <v>0.3</v>
      </c>
      <c r="AE16" s="33">
        <f t="shared" si="26"/>
        <v>52459.749054962616</v>
      </c>
      <c r="AF16" s="33">
        <f t="shared" si="27"/>
        <v>17969.551016174864</v>
      </c>
      <c r="AG16" s="33">
        <f t="shared" si="28"/>
        <v>100536.21064091282</v>
      </c>
      <c r="AH16" s="23">
        <f t="shared" si="29"/>
        <v>-82566.65962473795</v>
      </c>
      <c r="AI16" s="33">
        <f t="shared" si="30"/>
        <v>-140614.4297995043</v>
      </c>
      <c r="AJ16" s="11"/>
      <c r="AL16" s="61"/>
      <c r="AM16" s="105"/>
      <c r="AN16" s="156" t="s">
        <v>149</v>
      </c>
      <c r="AO16" s="160" t="s">
        <v>150</v>
      </c>
      <c r="AP16" s="216">
        <f>SUM('予測用パラメタ'!J19:'予測用パラメタ'!J19)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'!D14:'価格・加入者指数 '!D14)</f>
        <v>1.0675333512869374</v>
      </c>
      <c r="D17" s="33">
        <f t="shared" si="0"/>
        <v>1601.3000269304061</v>
      </c>
      <c r="E17" s="10">
        <f>SUM('価格・加入者指数 '!E14:'価格・加入者指数 '!E14)</f>
        <v>0.32466648713062585</v>
      </c>
      <c r="F17" s="34">
        <f t="shared" si="1"/>
        <v>2066.310256100657</v>
      </c>
      <c r="G17" s="34">
        <f t="shared" si="2"/>
        <v>1142.99946786892</v>
      </c>
      <c r="H17" s="34">
        <f t="shared" si="3"/>
        <v>39705.392024886685</v>
      </c>
      <c r="I17" s="33">
        <f t="shared" si="4"/>
        <v>21735.84100871182</v>
      </c>
      <c r="J17" s="51">
        <f t="shared" si="5"/>
        <v>9.621092152585968</v>
      </c>
      <c r="K17" s="217">
        <f t="shared" si="6"/>
        <v>240527.3038146492</v>
      </c>
      <c r="L17" s="34">
        <f t="shared" si="7"/>
        <v>274922.58026809007</v>
      </c>
      <c r="M17" s="33">
        <f t="shared" si="8"/>
        <v>314627.97229297674</v>
      </c>
      <c r="N17" s="218">
        <f t="shared" si="9"/>
        <v>1.0337493774007585</v>
      </c>
      <c r="O17" s="33">
        <f t="shared" si="10"/>
        <v>20674.987548015168</v>
      </c>
      <c r="P17" s="218">
        <f t="shared" si="11"/>
        <v>1.0074478980733066</v>
      </c>
      <c r="Q17" s="34">
        <f t="shared" si="12"/>
        <v>10074.478980733065</v>
      </c>
      <c r="R17" s="34">
        <f t="shared" si="13"/>
        <v>30749.466528748235</v>
      </c>
      <c r="S17" s="34">
        <f t="shared" si="14"/>
        <v>23631.499765577882</v>
      </c>
      <c r="T17" s="34">
        <f t="shared" si="15"/>
        <v>11515.124114034514</v>
      </c>
      <c r="U17" s="33">
        <f t="shared" si="16"/>
        <v>35146.623879612394</v>
      </c>
      <c r="V17" s="34">
        <f t="shared" si="17"/>
        <v>30749.46652874823</v>
      </c>
      <c r="W17" s="34">
        <f t="shared" si="18"/>
        <v>31595.202915061007</v>
      </c>
      <c r="X17" s="34">
        <f t="shared" si="19"/>
        <v>99137.75624430816</v>
      </c>
      <c r="Y17" s="34">
        <f t="shared" si="20"/>
        <v>12539.326761889964</v>
      </c>
      <c r="Z17" s="34">
        <f t="shared" si="21"/>
        <v>71817.44995355076</v>
      </c>
      <c r="AA17" s="33">
        <f t="shared" si="22"/>
        <v>170955.2061978589</v>
      </c>
      <c r="AB17" s="33">
        <f t="shared" si="23"/>
        <v>44134.52967695097</v>
      </c>
      <c r="AC17" s="62">
        <f t="shared" si="24"/>
        <v>56.517</v>
      </c>
      <c r="AD17" s="81">
        <f t="shared" si="25"/>
        <v>0.3</v>
      </c>
      <c r="AE17" s="33">
        <f t="shared" si="26"/>
        <v>117401.54982087103</v>
      </c>
      <c r="AF17" s="33">
        <f t="shared" si="27"/>
        <v>39705.392024886685</v>
      </c>
      <c r="AG17" s="33">
        <f t="shared" si="28"/>
        <v>161536.079497822</v>
      </c>
      <c r="AH17" s="23">
        <f t="shared" si="29"/>
        <v>-121830.68747293533</v>
      </c>
      <c r="AI17" s="33">
        <f t="shared" si="30"/>
        <v>-262445.11727243965</v>
      </c>
      <c r="AJ17" s="11"/>
      <c r="AL17" s="60"/>
      <c r="AM17" s="38" t="s">
        <v>151</v>
      </c>
      <c r="AN17" s="164"/>
      <c r="AO17" s="137" t="s">
        <v>109</v>
      </c>
      <c r="AP17" s="216">
        <f>SUM('予測用パラメタ'!J20:'予測用パラメタ'!J20)</f>
        <v>20000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'!D15:'価格・加入者指数 '!D15)</f>
        <v>1.05</v>
      </c>
      <c r="D18" s="33">
        <f t="shared" si="0"/>
        <v>1575</v>
      </c>
      <c r="E18" s="10">
        <f>SUM('価格・加入者指数 '!E15:'価格・加入者指数 '!E15)</f>
        <v>0.5</v>
      </c>
      <c r="F18" s="34">
        <f t="shared" si="1"/>
        <v>3881.987356776324</v>
      </c>
      <c r="G18" s="34">
        <f t="shared" si="2"/>
        <v>1815.6771006756667</v>
      </c>
      <c r="H18" s="34">
        <f t="shared" si="3"/>
        <v>73369.56104307252</v>
      </c>
      <c r="I18" s="33">
        <f t="shared" si="4"/>
        <v>33664.169018185836</v>
      </c>
      <c r="J18" s="51">
        <f t="shared" si="5"/>
        <v>1.5465525054768396</v>
      </c>
      <c r="K18" s="217">
        <f t="shared" si="6"/>
        <v>38663.81263692099</v>
      </c>
      <c r="L18" s="34">
        <f t="shared" si="7"/>
        <v>70200.99922967191</v>
      </c>
      <c r="M18" s="33">
        <f t="shared" si="8"/>
        <v>143570.56027274445</v>
      </c>
      <c r="N18" s="218">
        <f t="shared" si="9"/>
        <v>1.0002037985487546</v>
      </c>
      <c r="O18" s="33">
        <f t="shared" si="10"/>
        <v>20004.075970975093</v>
      </c>
      <c r="P18" s="218">
        <f t="shared" si="11"/>
        <v>1.0000017725749208</v>
      </c>
      <c r="Q18" s="34">
        <f t="shared" si="12"/>
        <v>10000.017725749209</v>
      </c>
      <c r="R18" s="34">
        <f t="shared" si="13"/>
        <v>30004.093696724303</v>
      </c>
      <c r="S18" s="34">
        <f t="shared" si="14"/>
        <v>36320.94266067583</v>
      </c>
      <c r="T18" s="34">
        <f t="shared" si="15"/>
        <v>18156.803190993596</v>
      </c>
      <c r="U18" s="33">
        <f t="shared" si="16"/>
        <v>54477.745851669424</v>
      </c>
      <c r="V18" s="34">
        <f t="shared" si="17"/>
        <v>30004.0936967243</v>
      </c>
      <c r="W18" s="34">
        <f t="shared" si="18"/>
        <v>33101.296171988455</v>
      </c>
      <c r="X18" s="34">
        <f t="shared" si="19"/>
        <v>103863.49598992299</v>
      </c>
      <c r="Y18" s="34">
        <f t="shared" si="20"/>
        <v>13520.13814641146</v>
      </c>
      <c r="Z18" s="34">
        <f t="shared" si="21"/>
        <v>77434.9263826544</v>
      </c>
      <c r="AA18" s="33">
        <f t="shared" si="22"/>
        <v>181298.4223725774</v>
      </c>
      <c r="AB18" s="33">
        <f t="shared" si="23"/>
        <v>46621.434318399915</v>
      </c>
      <c r="AC18" s="62">
        <f t="shared" si="24"/>
        <v>56.517</v>
      </c>
      <c r="AD18" s="81">
        <f t="shared" si="25"/>
        <v>0.3</v>
      </c>
      <c r="AE18" s="33">
        <f t="shared" si="26"/>
        <v>220562.8756499604</v>
      </c>
      <c r="AF18" s="33">
        <f t="shared" si="27"/>
        <v>73369.56104307252</v>
      </c>
      <c r="AG18" s="33">
        <f t="shared" si="28"/>
        <v>267184.3099683603</v>
      </c>
      <c r="AH18" s="23">
        <f t="shared" si="29"/>
        <v>-193814.74892528777</v>
      </c>
      <c r="AI18" s="33">
        <f t="shared" si="30"/>
        <v>-456259.8661977274</v>
      </c>
      <c r="AJ18" s="11"/>
      <c r="AL18" s="140" t="s">
        <v>114</v>
      </c>
      <c r="AM18" s="53" t="s">
        <v>106</v>
      </c>
      <c r="AN18" s="156" t="s">
        <v>107</v>
      </c>
      <c r="AO18" s="160" t="s">
        <v>93</v>
      </c>
      <c r="AP18" s="216">
        <f>SUM('予測用パラメタ'!J21:'予測用パラメタ'!J21)</f>
        <v>100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'!D16:'価格・加入者指数 '!D16)</f>
        <v>1.0324666487130625</v>
      </c>
      <c r="D19" s="33">
        <f t="shared" si="0"/>
        <v>1548.6999730695936</v>
      </c>
      <c r="E19" s="10">
        <f>SUM('価格・加入者指数 '!E16:'価格・加入者指数 '!E16)</f>
        <v>0.6753335128693742</v>
      </c>
      <c r="F19" s="34">
        <f t="shared" si="1"/>
        <v>6065.9708585678245</v>
      </c>
      <c r="G19" s="34">
        <f t="shared" si="2"/>
        <v>2183.9835017915007</v>
      </c>
      <c r="H19" s="34">
        <f t="shared" si="3"/>
        <v>112732.42686365914</v>
      </c>
      <c r="I19" s="33">
        <f t="shared" si="4"/>
        <v>39362.86582058662</v>
      </c>
      <c r="J19" s="51">
        <f t="shared" si="5"/>
        <v>1.0198017580973218</v>
      </c>
      <c r="K19" s="217">
        <f t="shared" si="6"/>
        <v>25495.043952433043</v>
      </c>
      <c r="L19" s="34">
        <f t="shared" si="7"/>
        <v>55680.75536956294</v>
      </c>
      <c r="M19" s="33">
        <f t="shared" si="8"/>
        <v>168413.1822332221</v>
      </c>
      <c r="N19" s="218">
        <f t="shared" si="9"/>
        <v>1.0000124225966036</v>
      </c>
      <c r="O19" s="33">
        <f t="shared" si="10"/>
        <v>20000.24845193207</v>
      </c>
      <c r="P19" s="218">
        <f t="shared" si="11"/>
        <v>1.0000000000776552</v>
      </c>
      <c r="Q19" s="34">
        <f t="shared" si="12"/>
        <v>10000.000000776552</v>
      </c>
      <c r="R19" s="34">
        <f t="shared" si="13"/>
        <v>30000.248452708624</v>
      </c>
      <c r="S19" s="34">
        <f t="shared" si="14"/>
        <v>43680.21265075065</v>
      </c>
      <c r="T19" s="34">
        <f t="shared" si="15"/>
        <v>21839.835019610982</v>
      </c>
      <c r="U19" s="33">
        <f t="shared" si="16"/>
        <v>65520.04767036163</v>
      </c>
      <c r="V19" s="34">
        <f t="shared" si="17"/>
        <v>30000.248452708624</v>
      </c>
      <c r="W19" s="34">
        <f t="shared" si="18"/>
        <v>36472.79685376996</v>
      </c>
      <c r="X19" s="34">
        <f t="shared" si="19"/>
        <v>114442.41246868519</v>
      </c>
      <c r="Y19" s="34">
        <f t="shared" si="20"/>
        <v>14972.757220472095</v>
      </c>
      <c r="Z19" s="34">
        <f t="shared" si="21"/>
        <v>85754.62325585392</v>
      </c>
      <c r="AA19" s="33">
        <f t="shared" si="22"/>
        <v>200197.0357245391</v>
      </c>
      <c r="AB19" s="33">
        <f t="shared" si="23"/>
        <v>51445.554074242056</v>
      </c>
      <c r="AC19" s="62">
        <f t="shared" si="24"/>
        <v>56.517</v>
      </c>
      <c r="AD19" s="81">
        <f t="shared" si="25"/>
        <v>0.3</v>
      </c>
      <c r="AE19" s="33">
        <f t="shared" si="26"/>
        <v>344650.2662712481</v>
      </c>
      <c r="AF19" s="33">
        <f t="shared" si="27"/>
        <v>112732.42686365914</v>
      </c>
      <c r="AG19" s="33">
        <f t="shared" si="28"/>
        <v>396095.8203454902</v>
      </c>
      <c r="AH19" s="23">
        <f t="shared" si="29"/>
        <v>-283363.39348183107</v>
      </c>
      <c r="AI19" s="33">
        <f t="shared" si="30"/>
        <v>-739623.2596795585</v>
      </c>
      <c r="AJ19" s="11"/>
      <c r="AL19" s="32"/>
      <c r="AM19" s="83" t="s">
        <v>112</v>
      </c>
      <c r="AN19" s="156" t="s">
        <v>113</v>
      </c>
      <c r="AO19" s="137" t="s">
        <v>152</v>
      </c>
      <c r="AP19" s="216">
        <f>SUM('予測用パラメタ'!J22:'予測用パラメタ'!J22)</f>
        <v>1000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'!D17:'価格・加入者指数 '!D17)</f>
        <v>1.0187731774483155</v>
      </c>
      <c r="D20" s="33">
        <f t="shared" si="0"/>
        <v>1528.1597661724734</v>
      </c>
      <c r="E20" s="10">
        <f>SUM('価格・加入者指数 '!E17:'価格・加入者指数 '!E17)</f>
        <v>0.8122682255168451</v>
      </c>
      <c r="F20" s="34">
        <f t="shared" si="1"/>
        <v>8085.425038094821</v>
      </c>
      <c r="G20" s="34">
        <f t="shared" si="2"/>
        <v>2019.454179526996</v>
      </c>
      <c r="H20" s="34">
        <f t="shared" si="3"/>
        <v>148269.8548274405</v>
      </c>
      <c r="I20" s="33">
        <f t="shared" si="4"/>
        <v>35537.427963781345</v>
      </c>
      <c r="J20" s="51">
        <f t="shared" si="5"/>
        <v>1.0009211433564862</v>
      </c>
      <c r="K20" s="217">
        <f t="shared" si="6"/>
        <v>25023.028583912153</v>
      </c>
      <c r="L20" s="34">
        <f t="shared" si="7"/>
        <v>50532.85965820489</v>
      </c>
      <c r="M20" s="33">
        <f t="shared" si="8"/>
        <v>198802.71448564538</v>
      </c>
      <c r="N20" s="218">
        <f t="shared" si="9"/>
        <v>1.000043348137633</v>
      </c>
      <c r="O20" s="33">
        <f t="shared" si="10"/>
        <v>20000.866962752658</v>
      </c>
      <c r="P20" s="218">
        <f t="shared" si="11"/>
        <v>1.0000000000000073</v>
      </c>
      <c r="Q20" s="34">
        <f t="shared" si="12"/>
        <v>10000.000000000073</v>
      </c>
      <c r="R20" s="34">
        <f t="shared" si="13"/>
        <v>30000.86696275273</v>
      </c>
      <c r="S20" s="34">
        <f t="shared" si="14"/>
        <v>40390.83438209427</v>
      </c>
      <c r="T20" s="34">
        <f t="shared" si="15"/>
        <v>20194.541795270106</v>
      </c>
      <c r="U20" s="33">
        <f t="shared" si="16"/>
        <v>60585.37617736438</v>
      </c>
      <c r="V20" s="34">
        <f t="shared" si="17"/>
        <v>30000.86696275273</v>
      </c>
      <c r="W20" s="34">
        <f t="shared" si="18"/>
        <v>37721.47541404692</v>
      </c>
      <c r="X20" s="34">
        <f t="shared" si="19"/>
        <v>118360.44999700949</v>
      </c>
      <c r="Y20" s="34">
        <f t="shared" si="20"/>
        <v>15884.480807231828</v>
      </c>
      <c r="Z20" s="34">
        <f t="shared" si="21"/>
        <v>90976.40783065194</v>
      </c>
      <c r="AA20" s="33">
        <f t="shared" si="22"/>
        <v>209336.85782766144</v>
      </c>
      <c r="AB20" s="33">
        <f t="shared" si="23"/>
        <v>53605.95622127875</v>
      </c>
      <c r="AC20" s="62">
        <f t="shared" si="24"/>
        <v>56.517</v>
      </c>
      <c r="AD20" s="81">
        <f t="shared" si="25"/>
        <v>0.3</v>
      </c>
      <c r="AE20" s="33">
        <f t="shared" si="26"/>
        <v>459389.59438943345</v>
      </c>
      <c r="AF20" s="33">
        <f t="shared" si="27"/>
        <v>148269.8548274405</v>
      </c>
      <c r="AG20" s="33">
        <f t="shared" si="28"/>
        <v>512995.5506107122</v>
      </c>
      <c r="AH20" s="23">
        <f t="shared" si="29"/>
        <v>-364725.6957832717</v>
      </c>
      <c r="AI20" s="33">
        <f t="shared" si="30"/>
        <v>-1104348.9554628301</v>
      </c>
      <c r="AJ20" s="11"/>
      <c r="AL20" s="32"/>
      <c r="AM20" s="105"/>
      <c r="AN20" s="156" t="s">
        <v>149</v>
      </c>
      <c r="AO20" s="160" t="s">
        <v>150</v>
      </c>
      <c r="AP20" s="216">
        <f>SUM('予測用パラメタ'!J23:'予測用パラメタ'!J23)</f>
        <v>2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'!D18:'価格・加入者指数 '!D18)</f>
        <v>1.009999999796026</v>
      </c>
      <c r="D21" s="33">
        <f t="shared" si="0"/>
        <v>1514.9999996940392</v>
      </c>
      <c r="E21" s="10">
        <f>SUM('価格・加入者指数 '!E18:'価格・加入者指数 '!E18)</f>
        <v>0.9000000020397403</v>
      </c>
      <c r="F21" s="34">
        <f t="shared" si="1"/>
        <v>9614.769962265591</v>
      </c>
      <c r="G21" s="34">
        <f t="shared" si="2"/>
        <v>1529.3449241707704</v>
      </c>
      <c r="H21" s="34">
        <f t="shared" si="3"/>
        <v>174796.51787868753</v>
      </c>
      <c r="I21" s="33">
        <f t="shared" si="4"/>
        <v>26526.663051247044</v>
      </c>
      <c r="J21" s="51">
        <f t="shared" si="5"/>
        <v>1.000090221570491</v>
      </c>
      <c r="K21" s="217">
        <f t="shared" si="6"/>
        <v>25002.255539262274</v>
      </c>
      <c r="L21" s="34">
        <f t="shared" si="7"/>
        <v>38237.07260179128</v>
      </c>
      <c r="M21" s="33">
        <f t="shared" si="8"/>
        <v>213033.59048047883</v>
      </c>
      <c r="N21" s="218">
        <f t="shared" si="9"/>
        <v>1.0017937787234734</v>
      </c>
      <c r="O21" s="33">
        <f t="shared" si="10"/>
        <v>20035.875574469468</v>
      </c>
      <c r="P21" s="218">
        <f t="shared" si="11"/>
        <v>1</v>
      </c>
      <c r="Q21" s="34">
        <f t="shared" si="12"/>
        <v>10000</v>
      </c>
      <c r="R21" s="34">
        <f t="shared" si="13"/>
        <v>30035.875574469468</v>
      </c>
      <c r="S21" s="34">
        <f t="shared" si="14"/>
        <v>30641.764611132</v>
      </c>
      <c r="T21" s="34">
        <f t="shared" si="15"/>
        <v>15293.449241707704</v>
      </c>
      <c r="U21" s="33">
        <f t="shared" si="16"/>
        <v>45935.213852839704</v>
      </c>
      <c r="V21" s="34">
        <f t="shared" si="17"/>
        <v>30035.875574469468</v>
      </c>
      <c r="W21" s="34">
        <f t="shared" si="18"/>
        <v>35465.17158115794</v>
      </c>
      <c r="X21" s="34">
        <f t="shared" si="19"/>
        <v>111280.73919409458</v>
      </c>
      <c r="Y21" s="34">
        <f t="shared" si="20"/>
        <v>15781.286695891316</v>
      </c>
      <c r="Z21" s="34">
        <f t="shared" si="21"/>
        <v>90385.37626512781</v>
      </c>
      <c r="AA21" s="33">
        <f t="shared" si="22"/>
        <v>201666.1154592224</v>
      </c>
      <c r="AB21" s="33">
        <f t="shared" si="23"/>
        <v>51246.458277049256</v>
      </c>
      <c r="AC21" s="62">
        <f t="shared" si="24"/>
        <v>56.517</v>
      </c>
      <c r="AD21" s="81">
        <f t="shared" si="25"/>
        <v>0.3</v>
      </c>
      <c r="AE21" s="33">
        <f t="shared" si="26"/>
        <v>546282.3849460441</v>
      </c>
      <c r="AF21" s="33">
        <f t="shared" si="27"/>
        <v>174796.51787868753</v>
      </c>
      <c r="AG21" s="33">
        <f t="shared" si="28"/>
        <v>597528.8432230933</v>
      </c>
      <c r="AH21" s="23">
        <f t="shared" si="29"/>
        <v>-422732.3253444058</v>
      </c>
      <c r="AI21" s="33">
        <f t="shared" si="30"/>
        <v>-1527081.280807236</v>
      </c>
      <c r="AJ21" s="11"/>
      <c r="AL21" s="66"/>
      <c r="AM21" s="38" t="s">
        <v>151</v>
      </c>
      <c r="AN21" s="164"/>
      <c r="AO21" s="137" t="s">
        <v>109</v>
      </c>
      <c r="AP21" s="216">
        <f>SUM('予測用パラメタ'!J24:'予測用パラメタ'!J24)</f>
        <v>10000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'!D19:'価格・加入者指数 '!D19)</f>
        <v>1.0050707997810433</v>
      </c>
      <c r="D22" s="33">
        <f t="shared" si="0"/>
        <v>1507.606199671565</v>
      </c>
      <c r="E22" s="10">
        <f>SUM('価格・加入者指数 '!E19:'価格・加入者指数 '!E19)</f>
        <v>0.9492920021895666</v>
      </c>
      <c r="F22" s="34">
        <f t="shared" si="1"/>
        <v>10642.180290170145</v>
      </c>
      <c r="G22" s="34">
        <f t="shared" si="2"/>
        <v>1027.410327904554</v>
      </c>
      <c r="H22" s="34">
        <f t="shared" si="3"/>
        <v>192530.60380179656</v>
      </c>
      <c r="I22" s="33">
        <f t="shared" si="4"/>
        <v>17734.08592310903</v>
      </c>
      <c r="J22" s="51">
        <f t="shared" si="5"/>
        <v>1.0000189432826092</v>
      </c>
      <c r="K22" s="217">
        <f t="shared" si="6"/>
        <v>25000.47358206523</v>
      </c>
      <c r="L22" s="34">
        <f t="shared" si="7"/>
        <v>25685.74476071878</v>
      </c>
      <c r="M22" s="33">
        <f t="shared" si="8"/>
        <v>218216.34856251534</v>
      </c>
      <c r="N22" s="218">
        <f t="shared" si="9"/>
        <v>1.081203987460353</v>
      </c>
      <c r="O22" s="33">
        <f t="shared" si="10"/>
        <v>21624.07974920706</v>
      </c>
      <c r="P22" s="218">
        <f t="shared" si="11"/>
        <v>1</v>
      </c>
      <c r="Q22" s="34">
        <f t="shared" si="12"/>
        <v>10000</v>
      </c>
      <c r="R22" s="34">
        <f t="shared" si="13"/>
        <v>31624.07974920706</v>
      </c>
      <c r="S22" s="34">
        <f t="shared" si="14"/>
        <v>22216.80286576705</v>
      </c>
      <c r="T22" s="34">
        <f t="shared" si="15"/>
        <v>10274.10327904554</v>
      </c>
      <c r="U22" s="33">
        <f t="shared" si="16"/>
        <v>32490.90614481259</v>
      </c>
      <c r="V22" s="34">
        <f t="shared" si="17"/>
        <v>31624.079749207063</v>
      </c>
      <c r="W22" s="34">
        <f t="shared" si="18"/>
        <v>31242.91647156287</v>
      </c>
      <c r="X22" s="34">
        <f t="shared" si="19"/>
        <v>98032.3704787037</v>
      </c>
      <c r="Y22" s="34">
        <f t="shared" si="20"/>
        <v>14819.732471310044</v>
      </c>
      <c r="Z22" s="34">
        <f t="shared" si="21"/>
        <v>84878.19284828204</v>
      </c>
      <c r="AA22" s="33">
        <f t="shared" si="22"/>
        <v>182910.56332698575</v>
      </c>
      <c r="AB22" s="33">
        <f t="shared" si="23"/>
        <v>46062.64894287291</v>
      </c>
      <c r="AC22" s="62">
        <f t="shared" si="24"/>
        <v>56.517</v>
      </c>
      <c r="AD22" s="81">
        <f t="shared" si="25"/>
        <v>0.3</v>
      </c>
      <c r="AE22" s="33">
        <f t="shared" si="26"/>
        <v>604656.7575465972</v>
      </c>
      <c r="AF22" s="33">
        <f t="shared" si="27"/>
        <v>192530.60380179656</v>
      </c>
      <c r="AG22" s="33">
        <f t="shared" si="28"/>
        <v>650719.40648947</v>
      </c>
      <c r="AH22" s="23">
        <f t="shared" si="29"/>
        <v>-458188.8026876735</v>
      </c>
      <c r="AI22" s="33">
        <f t="shared" si="30"/>
        <v>-1985270.0834949096</v>
      </c>
      <c r="AJ22" s="11"/>
      <c r="AL22" s="32" t="s">
        <v>115</v>
      </c>
      <c r="AM22" s="83" t="s">
        <v>116</v>
      </c>
      <c r="AN22" s="156" t="s">
        <v>108</v>
      </c>
      <c r="AO22" s="137" t="s">
        <v>148</v>
      </c>
      <c r="AP22" s="166" t="s">
        <v>153</v>
      </c>
    </row>
    <row r="23" spans="1:42" ht="12.75">
      <c r="A23" s="62">
        <v>2009</v>
      </c>
      <c r="B23" s="71">
        <v>38626.520851476394</v>
      </c>
      <c r="C23" s="10">
        <f>SUM('価格・加入者指数 '!D20:'価格・加入者指数 '!D20)</f>
        <v>1.0025037092534457</v>
      </c>
      <c r="D23" s="33">
        <f t="shared" si="0"/>
        <v>1503.7555638801684</v>
      </c>
      <c r="E23" s="10">
        <f>SUM('価格・加入者指数 '!E20:'価格・加入者指数 '!E20)</f>
        <v>0.9749629074655435</v>
      </c>
      <c r="F23" s="34">
        <f t="shared" si="1"/>
        <v>11297.827522390158</v>
      </c>
      <c r="G23" s="34">
        <f t="shared" si="2"/>
        <v>655.6472322200134</v>
      </c>
      <c r="H23" s="34">
        <f t="shared" si="3"/>
        <v>203870.0519586324</v>
      </c>
      <c r="I23" s="33">
        <f t="shared" si="4"/>
        <v>11339.448156835831</v>
      </c>
      <c r="J23" s="51">
        <f t="shared" si="5"/>
        <v>1.0000069964616927</v>
      </c>
      <c r="K23" s="217">
        <f t="shared" si="6"/>
        <v>25000.174911542315</v>
      </c>
      <c r="L23" s="34">
        <f t="shared" si="7"/>
        <v>16391.295485768936</v>
      </c>
      <c r="M23" s="33">
        <f t="shared" si="8"/>
        <v>220261.34744440133</v>
      </c>
      <c r="N23" s="218">
        <f t="shared" si="9"/>
        <v>2.3676317904248894</v>
      </c>
      <c r="O23" s="33">
        <f t="shared" si="10"/>
        <v>47352.635808497784</v>
      </c>
      <c r="P23" s="218">
        <f t="shared" si="11"/>
        <v>1</v>
      </c>
      <c r="Q23" s="34">
        <f t="shared" si="12"/>
        <v>10000</v>
      </c>
      <c r="R23" s="34">
        <f t="shared" si="13"/>
        <v>57352.635808497784</v>
      </c>
      <c r="S23" s="34">
        <f t="shared" si="14"/>
        <v>31046.624606163867</v>
      </c>
      <c r="T23" s="34">
        <f t="shared" si="15"/>
        <v>6556.472322200135</v>
      </c>
      <c r="U23" s="33">
        <f t="shared" si="16"/>
        <v>37603.096928364</v>
      </c>
      <c r="V23" s="34">
        <f t="shared" si="17"/>
        <v>57352.635808497784</v>
      </c>
      <c r="W23" s="34">
        <f t="shared" si="18"/>
        <v>31180.358254060204</v>
      </c>
      <c r="X23" s="34">
        <f t="shared" si="19"/>
        <v>97836.0786133047</v>
      </c>
      <c r="Y23" s="34">
        <f t="shared" si="20"/>
        <v>13376.967249275454</v>
      </c>
      <c r="Z23" s="34">
        <f t="shared" si="21"/>
        <v>76614.93269917213</v>
      </c>
      <c r="AA23" s="33">
        <f t="shared" si="22"/>
        <v>174451.01131247682</v>
      </c>
      <c r="AB23" s="33">
        <f t="shared" si="23"/>
        <v>44557.325503335655</v>
      </c>
      <c r="AC23" s="62">
        <f t="shared" si="24"/>
        <v>56.517</v>
      </c>
      <c r="AD23" s="81">
        <f t="shared" si="25"/>
        <v>0.3</v>
      </c>
      <c r="AE23" s="33">
        <f t="shared" si="26"/>
        <v>641908.6663396417</v>
      </c>
      <c r="AF23" s="33">
        <f t="shared" si="27"/>
        <v>203870.0519586324</v>
      </c>
      <c r="AG23" s="33">
        <f t="shared" si="28"/>
        <v>686465.9918429774</v>
      </c>
      <c r="AH23" s="23">
        <f t="shared" si="29"/>
        <v>-482595.93988434493</v>
      </c>
      <c r="AI23" s="33">
        <f t="shared" si="30"/>
        <v>-2467866.0233792546</v>
      </c>
      <c r="AJ23" s="11"/>
      <c r="AL23" s="28"/>
      <c r="AM23" s="105"/>
      <c r="AN23" s="156" t="s">
        <v>149</v>
      </c>
      <c r="AO23" s="160" t="s">
        <v>150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'!D21:'価格・加入者指数 '!D21)</f>
        <v>1.0012195121405185</v>
      </c>
      <c r="D24" s="33">
        <f t="shared" si="0"/>
        <v>1501.8292682107779</v>
      </c>
      <c r="E24" s="10">
        <f>SUM('価格・加入者指数 '!E21:'価格・加入者指数 '!E21)</f>
        <v>0.9878048785948144</v>
      </c>
      <c r="F24" s="34">
        <f t="shared" si="1"/>
        <v>11715.578406640912</v>
      </c>
      <c r="G24" s="34">
        <f t="shared" si="2"/>
        <v>417.7508842507541</v>
      </c>
      <c r="H24" s="34">
        <f t="shared" si="3"/>
        <v>211137.58254133814</v>
      </c>
      <c r="I24" s="33">
        <f t="shared" si="4"/>
        <v>7267.5305827057455</v>
      </c>
      <c r="J24" s="51">
        <f t="shared" si="5"/>
        <v>1.0000037090159648</v>
      </c>
      <c r="K24" s="217">
        <f t="shared" si="6"/>
        <v>25000.09272539912</v>
      </c>
      <c r="L24" s="34">
        <f t="shared" si="7"/>
        <v>10443.810842386327</v>
      </c>
      <c r="M24" s="33">
        <f t="shared" si="8"/>
        <v>221581.39338372447</v>
      </c>
      <c r="N24" s="218">
        <f t="shared" si="9"/>
        <v>9.33209641452463</v>
      </c>
      <c r="O24" s="33">
        <f t="shared" si="10"/>
        <v>186641.9282904926</v>
      </c>
      <c r="P24" s="218">
        <f t="shared" si="11"/>
        <v>1</v>
      </c>
      <c r="Q24" s="34">
        <f t="shared" si="12"/>
        <v>10000</v>
      </c>
      <c r="R24" s="34">
        <f t="shared" si="13"/>
        <v>196641.9282904926</v>
      </c>
      <c r="S24" s="34">
        <f t="shared" si="14"/>
        <v>77969.83058161911</v>
      </c>
      <c r="T24" s="34">
        <f t="shared" si="15"/>
        <v>4177.508842507541</v>
      </c>
      <c r="U24" s="33">
        <f t="shared" si="16"/>
        <v>82147.33942412665</v>
      </c>
      <c r="V24" s="34">
        <f t="shared" si="17"/>
        <v>196641.9282904926</v>
      </c>
      <c r="W24" s="34">
        <f t="shared" si="18"/>
        <v>46092.16308485323</v>
      </c>
      <c r="X24" s="34">
        <f t="shared" si="19"/>
        <v>144625.5509408636</v>
      </c>
      <c r="Y24" s="34">
        <f t="shared" si="20"/>
        <v>11770.741811453778</v>
      </c>
      <c r="Z24" s="34">
        <f t="shared" si="21"/>
        <v>67415.47429240422</v>
      </c>
      <c r="AA24" s="33">
        <f t="shared" si="22"/>
        <v>212041.02523326784</v>
      </c>
      <c r="AB24" s="33">
        <f t="shared" si="23"/>
        <v>57862.90489630701</v>
      </c>
      <c r="AC24" s="62">
        <f t="shared" si="24"/>
        <v>56.517</v>
      </c>
      <c r="AD24" s="81">
        <f t="shared" si="25"/>
        <v>0.3</v>
      </c>
      <c r="AE24" s="33">
        <f t="shared" si="26"/>
        <v>665644.0183301168</v>
      </c>
      <c r="AF24" s="33">
        <f t="shared" si="27"/>
        <v>211137.58254133814</v>
      </c>
      <c r="AG24" s="33">
        <f t="shared" si="28"/>
        <v>723506.9232264238</v>
      </c>
      <c r="AH24" s="23">
        <f t="shared" si="29"/>
        <v>-512369.3406850856</v>
      </c>
      <c r="AI24" s="33">
        <f t="shared" si="30"/>
        <v>-2980235.3640643405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0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269</v>
      </c>
      <c r="D29" s="147"/>
      <c r="E29" s="148"/>
      <c r="F29" s="2"/>
      <c r="G29" s="19"/>
      <c r="H29" s="90"/>
      <c r="I29" s="2"/>
      <c r="J29" s="38" t="s">
        <v>117</v>
      </c>
      <c r="K29" s="37"/>
      <c r="L29" s="37"/>
      <c r="M29" s="18"/>
      <c r="N29" s="38" t="s">
        <v>118</v>
      </c>
      <c r="O29" s="37"/>
      <c r="P29" s="37"/>
      <c r="Q29" s="18"/>
      <c r="R29" s="2"/>
      <c r="S29" s="2"/>
      <c r="T29" s="2"/>
      <c r="U29" s="2"/>
      <c r="V29" s="2"/>
      <c r="W29" s="38" t="s">
        <v>119</v>
      </c>
      <c r="X29" s="4"/>
      <c r="Y29" s="18"/>
      <c r="Z29" s="2"/>
      <c r="AA29" s="2"/>
      <c r="AB29" s="2"/>
      <c r="AC29" s="42" t="s">
        <v>120</v>
      </c>
      <c r="AD29" s="49"/>
      <c r="AE29" s="18"/>
      <c r="AF29" s="42" t="s">
        <v>121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122</v>
      </c>
      <c r="D30" s="68">
        <f>$AP$4</f>
        <v>1500</v>
      </c>
      <c r="E30" s="18" t="s">
        <v>258</v>
      </c>
      <c r="H30" s="24"/>
      <c r="J30" s="58" t="s">
        <v>270</v>
      </c>
      <c r="K30" s="53" t="s">
        <v>123</v>
      </c>
      <c r="L30" s="82"/>
      <c r="M30" s="59"/>
      <c r="N30" s="58" t="s">
        <v>270</v>
      </c>
      <c r="O30" s="53" t="s">
        <v>123</v>
      </c>
      <c r="P30" s="82"/>
      <c r="Q30" s="59"/>
      <c r="W30" s="53" t="s">
        <v>69</v>
      </c>
      <c r="X30" s="143">
        <f>$AP$6</f>
        <v>0.3187</v>
      </c>
      <c r="Y30" s="35" t="s">
        <v>70</v>
      </c>
      <c r="AC30" s="53" t="s">
        <v>124</v>
      </c>
      <c r="AD30" s="141">
        <f>$AP$8</f>
        <v>56.517</v>
      </c>
      <c r="AE30" s="57" t="s">
        <v>89</v>
      </c>
      <c r="AF30" s="58"/>
      <c r="AO30" s="161"/>
      <c r="AP30" s="12"/>
    </row>
    <row r="31" spans="3:42" s="25" customFormat="1" ht="13.5" thickBot="1">
      <c r="C31" s="67" t="s">
        <v>125</v>
      </c>
      <c r="D31" s="69">
        <f>$AP$5</f>
        <v>0.3</v>
      </c>
      <c r="E31" s="59" t="s">
        <v>93</v>
      </c>
      <c r="H31" s="12"/>
      <c r="J31" s="58" t="s">
        <v>7</v>
      </c>
      <c r="K31" s="58" t="s">
        <v>126</v>
      </c>
      <c r="L31" s="83" t="s">
        <v>127</v>
      </c>
      <c r="M31" s="59"/>
      <c r="N31" s="58" t="s">
        <v>7</v>
      </c>
      <c r="O31" s="58" t="s">
        <v>126</v>
      </c>
      <c r="P31" s="83" t="s">
        <v>127</v>
      </c>
      <c r="Q31" s="59"/>
      <c r="W31" s="53" t="s">
        <v>128</v>
      </c>
      <c r="X31" s="144">
        <f>$AP$7</f>
        <v>0.1746</v>
      </c>
      <c r="Y31" s="35" t="s">
        <v>129</v>
      </c>
      <c r="AC31" s="53" t="s">
        <v>130</v>
      </c>
      <c r="AD31" s="142">
        <f>$AP$9</f>
        <v>0.3</v>
      </c>
      <c r="AE31" s="57" t="s">
        <v>104</v>
      </c>
      <c r="AF31" s="36" t="s">
        <v>131</v>
      </c>
      <c r="AN31" s="155"/>
      <c r="AO31" s="161"/>
      <c r="AP31" s="12"/>
    </row>
    <row r="32" spans="8:43" s="25" customFormat="1" ht="14.25" thickBot="1" thickTop="1">
      <c r="H32" s="12"/>
      <c r="J32" s="58" t="s">
        <v>132</v>
      </c>
      <c r="K32" s="77" t="s">
        <v>133</v>
      </c>
      <c r="L32" s="84">
        <f>$AP$10</f>
        <v>200</v>
      </c>
      <c r="M32" s="59" t="s">
        <v>134</v>
      </c>
      <c r="N32" s="58" t="s">
        <v>132</v>
      </c>
      <c r="O32" s="77" t="s">
        <v>133</v>
      </c>
      <c r="P32" s="84">
        <f>$AP$14</f>
        <v>200</v>
      </c>
      <c r="Q32" s="59" t="s">
        <v>134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271</v>
      </c>
      <c r="K33" s="78" t="s">
        <v>135</v>
      </c>
      <c r="L33" s="85">
        <v>1</v>
      </c>
      <c r="M33" s="58" t="s">
        <v>136</v>
      </c>
      <c r="N33" s="58" t="s">
        <v>137</v>
      </c>
      <c r="O33" s="78" t="s">
        <v>135</v>
      </c>
      <c r="P33" s="85">
        <v>1</v>
      </c>
      <c r="Q33" s="58" t="s">
        <v>136</v>
      </c>
      <c r="AN33" s="155"/>
      <c r="AO33" s="161"/>
      <c r="AP33" s="12"/>
    </row>
    <row r="34" spans="10:42" s="25" customFormat="1" ht="14.25" thickBot="1" thickTop="1">
      <c r="J34" s="53" t="s">
        <v>138</v>
      </c>
      <c r="K34" s="74">
        <f>$AP$11</f>
        <v>5000</v>
      </c>
      <c r="L34" s="84">
        <f>$AP$12</f>
        <v>1.1</v>
      </c>
      <c r="M34" s="59"/>
      <c r="N34" s="53" t="s">
        <v>139</v>
      </c>
      <c r="O34" s="74">
        <f>$AP$15</f>
        <v>1000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140</v>
      </c>
      <c r="K35" s="75" t="s">
        <v>141</v>
      </c>
      <c r="L35" s="86">
        <f>$L$32-1</f>
        <v>199</v>
      </c>
      <c r="M35" s="42"/>
      <c r="N35" s="140" t="s">
        <v>140</v>
      </c>
      <c r="O35" s="75" t="s">
        <v>141</v>
      </c>
      <c r="P35" s="86">
        <f>$P$32-1</f>
        <v>199</v>
      </c>
      <c r="Q35" s="42"/>
    </row>
    <row r="36" spans="10:17" ht="12.75">
      <c r="J36" s="32"/>
      <c r="K36" s="76" t="s">
        <v>142</v>
      </c>
      <c r="L36" s="87">
        <f>(-1/$K$34)*LN(($L$34-$L$37)/$L$35)</f>
        <v>0.0015191779835437074</v>
      </c>
      <c r="M36" s="42"/>
      <c r="N36" s="32"/>
      <c r="O36" s="76" t="s">
        <v>142</v>
      </c>
      <c r="P36" s="87">
        <f>(-1/$O$34)*LN(($P$34-$P$37)/$P$35)</f>
        <v>0.007595889917718537</v>
      </c>
      <c r="Q36" s="42"/>
    </row>
    <row r="37" spans="10:17" ht="13.5" thickBot="1">
      <c r="J37" s="66"/>
      <c r="K37" s="79" t="s">
        <v>143</v>
      </c>
      <c r="L37" s="87">
        <v>1</v>
      </c>
      <c r="M37" s="42"/>
      <c r="N37" s="66"/>
      <c r="O37" s="79" t="s">
        <v>143</v>
      </c>
      <c r="P37" s="87">
        <v>1</v>
      </c>
      <c r="Q37" s="42"/>
    </row>
    <row r="38" spans="10:17" ht="14.25" thickBot="1" thickTop="1">
      <c r="J38" s="38" t="s">
        <v>272</v>
      </c>
      <c r="K38" s="74">
        <f>$AP$13</f>
        <v>25000</v>
      </c>
      <c r="L38" s="18" t="s">
        <v>109</v>
      </c>
      <c r="M38" s="42"/>
      <c r="N38" s="38" t="s">
        <v>144</v>
      </c>
      <c r="O38" s="74">
        <f>$AP$17</f>
        <v>20000</v>
      </c>
      <c r="P38" s="18" t="s">
        <v>109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145</v>
      </c>
      <c r="Q41" s="37"/>
      <c r="R41" s="37"/>
      <c r="S41" s="18"/>
    </row>
    <row r="42" spans="16:19" ht="12.75">
      <c r="P42" s="58" t="s">
        <v>146</v>
      </c>
      <c r="Q42" s="53" t="s">
        <v>123</v>
      </c>
      <c r="R42" s="82"/>
      <c r="S42" s="59"/>
    </row>
    <row r="43" spans="16:19" ht="13.5" thickBot="1">
      <c r="P43" s="58" t="s">
        <v>7</v>
      </c>
      <c r="Q43" s="58" t="s">
        <v>126</v>
      </c>
      <c r="R43" s="83" t="s">
        <v>127</v>
      </c>
      <c r="S43" s="59"/>
    </row>
    <row r="44" spans="16:19" ht="14.25" thickBot="1" thickTop="1">
      <c r="P44" s="58" t="s">
        <v>111</v>
      </c>
      <c r="Q44" s="77" t="s">
        <v>133</v>
      </c>
      <c r="R44" s="84">
        <f>$AP$18</f>
        <v>100</v>
      </c>
      <c r="S44" s="59" t="s">
        <v>134</v>
      </c>
    </row>
    <row r="45" spans="16:19" ht="14.25" thickBot="1" thickTop="1">
      <c r="P45" s="58" t="s">
        <v>271</v>
      </c>
      <c r="Q45" s="78" t="s">
        <v>135</v>
      </c>
      <c r="R45" s="85">
        <v>1</v>
      </c>
      <c r="S45" s="58" t="s">
        <v>136</v>
      </c>
    </row>
    <row r="46" spans="16:19" ht="14.25" thickBot="1" thickTop="1">
      <c r="P46" s="53" t="s">
        <v>273</v>
      </c>
      <c r="Q46" s="74">
        <f>$AP$19</f>
        <v>1000</v>
      </c>
      <c r="R46" s="84">
        <f>$AP$20</f>
        <v>2</v>
      </c>
      <c r="S46" s="59"/>
    </row>
    <row r="47" spans="16:19" ht="13.5" thickTop="1">
      <c r="P47" s="140" t="s">
        <v>140</v>
      </c>
      <c r="Q47" s="75" t="s">
        <v>141</v>
      </c>
      <c r="R47" s="86">
        <f>$R$44-1</f>
        <v>99</v>
      </c>
      <c r="S47" s="42"/>
    </row>
    <row r="48" spans="16:19" ht="12.75">
      <c r="P48" s="32"/>
      <c r="Q48" s="76" t="s">
        <v>142</v>
      </c>
      <c r="R48" s="87">
        <f>(-1/$Q$46)*LN(($R$46-$R$49)/$R$47)</f>
        <v>0.00459511985013459</v>
      </c>
      <c r="S48" s="42"/>
    </row>
    <row r="49" spans="16:19" ht="13.5" thickBot="1">
      <c r="P49" s="66"/>
      <c r="Q49" s="79" t="s">
        <v>143</v>
      </c>
      <c r="R49" s="87">
        <v>1</v>
      </c>
      <c r="S49" s="42"/>
    </row>
    <row r="50" spans="16:19" ht="14.25" thickBot="1" thickTop="1">
      <c r="P50" s="38" t="s">
        <v>272</v>
      </c>
      <c r="Q50" s="74">
        <f>$AP$21</f>
        <v>10000</v>
      </c>
      <c r="R50" s="18" t="s">
        <v>109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N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274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40</v>
      </c>
      <c r="C3" s="134" t="s">
        <v>178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2（政策価格）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2（政策価格）</v>
      </c>
      <c r="AD3" s="134"/>
      <c r="AE3" s="134"/>
      <c r="AF3" s="134"/>
      <c r="AG3" s="134"/>
      <c r="AH3" s="134"/>
      <c r="AI3" s="153"/>
      <c r="AJ3" s="149"/>
      <c r="AL3" s="92" t="s">
        <v>48</v>
      </c>
      <c r="AM3" s="31"/>
      <c r="AN3" s="55"/>
      <c r="AO3" s="159" t="s">
        <v>42</v>
      </c>
      <c r="AP3" s="162" t="s">
        <v>275</v>
      </c>
    </row>
    <row r="4" spans="1:42" s="19" customFormat="1" ht="14.25" thickBot="1" thickTop="1">
      <c r="A4" s="91"/>
      <c r="B4" s="54" t="s">
        <v>43</v>
      </c>
      <c r="C4" s="55" t="s">
        <v>44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45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46</v>
      </c>
      <c r="AM4" s="67" t="s">
        <v>47</v>
      </c>
      <c r="AN4" s="164"/>
      <c r="AO4" s="137" t="s">
        <v>276</v>
      </c>
      <c r="AP4" s="216">
        <f>SUM('予測用パラメタ'!K4:'予測用パラメタ'!K4)</f>
        <v>1800</v>
      </c>
    </row>
    <row r="5" spans="1:42" s="19" customFormat="1" ht="14.25" thickBot="1" thickTop="1">
      <c r="A5" s="40" t="s">
        <v>48</v>
      </c>
      <c r="B5" s="29"/>
      <c r="C5" s="114" t="s">
        <v>239</v>
      </c>
      <c r="D5" s="109"/>
      <c r="E5" s="112"/>
      <c r="F5" s="114"/>
      <c r="G5" s="114"/>
      <c r="H5" s="114"/>
      <c r="I5" s="115"/>
      <c r="J5" s="108" t="s">
        <v>50</v>
      </c>
      <c r="K5" s="109"/>
      <c r="L5" s="110"/>
      <c r="M5" s="116" t="s">
        <v>51</v>
      </c>
      <c r="N5" s="117" t="s">
        <v>52</v>
      </c>
      <c r="O5" s="118"/>
      <c r="P5" s="118"/>
      <c r="Q5" s="118"/>
      <c r="R5" s="119"/>
      <c r="S5" s="119"/>
      <c r="T5" s="119"/>
      <c r="U5" s="119"/>
      <c r="V5" s="120"/>
      <c r="W5" s="108" t="s">
        <v>53</v>
      </c>
      <c r="X5" s="109"/>
      <c r="Y5" s="109"/>
      <c r="Z5" s="109"/>
      <c r="AA5" s="109"/>
      <c r="AB5" s="115"/>
      <c r="AC5" s="108" t="s">
        <v>54</v>
      </c>
      <c r="AD5" s="109"/>
      <c r="AE5" s="109"/>
      <c r="AF5" s="121" t="s">
        <v>55</v>
      </c>
      <c r="AG5" s="109"/>
      <c r="AH5" s="109"/>
      <c r="AI5" s="120"/>
      <c r="AJ5" s="150"/>
      <c r="AL5" s="145"/>
      <c r="AM5" s="67" t="s">
        <v>56</v>
      </c>
      <c r="AN5" s="164"/>
      <c r="AO5" s="160" t="s">
        <v>57</v>
      </c>
      <c r="AP5" s="216">
        <f>SUM('予測用パラメタ'!K5:'予測用パラメタ'!K5)</f>
        <v>0.3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58</v>
      </c>
      <c r="O6" s="118"/>
      <c r="P6" s="118"/>
      <c r="Q6" s="118"/>
      <c r="R6" s="119"/>
      <c r="S6" s="108" t="s">
        <v>277</v>
      </c>
      <c r="T6" s="109"/>
      <c r="U6" s="119"/>
      <c r="V6" s="120"/>
      <c r="W6" s="121" t="s">
        <v>59</v>
      </c>
      <c r="X6" s="120"/>
      <c r="Y6" s="121" t="s">
        <v>278</v>
      </c>
      <c r="Z6" s="120"/>
      <c r="AA6" s="123" t="s">
        <v>60</v>
      </c>
      <c r="AB6" s="123" t="s">
        <v>61</v>
      </c>
      <c r="AC6" s="124" t="s">
        <v>62</v>
      </c>
      <c r="AD6" s="125" t="s">
        <v>63</v>
      </c>
      <c r="AE6" s="126" t="s">
        <v>64</v>
      </c>
      <c r="AF6" s="123" t="s">
        <v>65</v>
      </c>
      <c r="AG6" s="123" t="s">
        <v>66</v>
      </c>
      <c r="AH6" s="115" t="s">
        <v>67</v>
      </c>
      <c r="AI6" s="152" t="s">
        <v>279</v>
      </c>
      <c r="AJ6" s="150"/>
      <c r="AK6" s="22"/>
      <c r="AL6" s="140" t="s">
        <v>182</v>
      </c>
      <c r="AM6" s="53" t="s">
        <v>183</v>
      </c>
      <c r="AN6" s="156"/>
      <c r="AO6" s="160" t="s">
        <v>70</v>
      </c>
      <c r="AP6" s="216">
        <f>SUM('予測用パラメタ'!K6:'予測用パラメタ'!K6)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71</v>
      </c>
      <c r="D7" s="55"/>
      <c r="E7" s="47" t="s">
        <v>72</v>
      </c>
      <c r="F7" s="94"/>
      <c r="G7" s="95"/>
      <c r="H7" s="47" t="s">
        <v>73</v>
      </c>
      <c r="I7" s="95"/>
      <c r="J7" s="67" t="s">
        <v>74</v>
      </c>
      <c r="K7" s="56"/>
      <c r="L7" s="93" t="s">
        <v>280</v>
      </c>
      <c r="M7" s="40" t="s">
        <v>280</v>
      </c>
      <c r="N7" s="99" t="s">
        <v>281</v>
      </c>
      <c r="P7" s="67" t="s">
        <v>278</v>
      </c>
      <c r="R7" s="93" t="s">
        <v>75</v>
      </c>
      <c r="S7" s="97" t="s">
        <v>76</v>
      </c>
      <c r="T7" s="97" t="s">
        <v>278</v>
      </c>
      <c r="U7" s="97" t="s">
        <v>75</v>
      </c>
      <c r="V7" s="99" t="s">
        <v>77</v>
      </c>
      <c r="W7" s="99" t="s">
        <v>78</v>
      </c>
      <c r="X7" s="99" t="s">
        <v>79</v>
      </c>
      <c r="Y7" s="99" t="s">
        <v>80</v>
      </c>
      <c r="Z7" s="99" t="s">
        <v>79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282</v>
      </c>
      <c r="AN7" s="156"/>
      <c r="AO7" s="160" t="s">
        <v>70</v>
      </c>
      <c r="AP7" s="216">
        <f>SUM('予測用パラメタ'!K7:'予測用パラメタ'!K7)</f>
        <v>0.1746</v>
      </c>
      <c r="AR7" s="19"/>
    </row>
    <row r="8" spans="1:44" s="25" customFormat="1" ht="14.25" thickBot="1" thickTop="1">
      <c r="A8" s="91"/>
      <c r="B8" s="100"/>
      <c r="C8" s="31" t="s">
        <v>2</v>
      </c>
      <c r="D8" s="39" t="s">
        <v>81</v>
      </c>
      <c r="E8" s="31" t="s">
        <v>283</v>
      </c>
      <c r="F8" s="92" t="s">
        <v>3</v>
      </c>
      <c r="G8" s="92" t="s">
        <v>284</v>
      </c>
      <c r="H8" s="92" t="s">
        <v>82</v>
      </c>
      <c r="I8" s="39" t="s">
        <v>285</v>
      </c>
      <c r="J8" s="39" t="s">
        <v>84</v>
      </c>
      <c r="K8" s="39" t="s">
        <v>85</v>
      </c>
      <c r="L8" s="98"/>
      <c r="M8" s="96"/>
      <c r="N8" s="101" t="s">
        <v>86</v>
      </c>
      <c r="O8" s="102" t="s">
        <v>85</v>
      </c>
      <c r="P8" s="101" t="s">
        <v>86</v>
      </c>
      <c r="Q8" s="67" t="s">
        <v>85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87</v>
      </c>
      <c r="AM8" s="53" t="s">
        <v>88</v>
      </c>
      <c r="AN8" s="156"/>
      <c r="AO8" s="137" t="s">
        <v>89</v>
      </c>
      <c r="AP8" s="216">
        <f>SUM('予測用パラメタ'!K8:'予測用パラメタ'!K8)</f>
        <v>56.517</v>
      </c>
      <c r="AR8" s="19"/>
    </row>
    <row r="9" spans="1:44" s="22" customFormat="1" ht="14.25" thickBot="1" thickTop="1">
      <c r="A9" s="58" t="s">
        <v>90</v>
      </c>
      <c r="B9" s="127" t="s">
        <v>1</v>
      </c>
      <c r="C9" s="128">
        <v>1</v>
      </c>
      <c r="D9" s="129" t="s">
        <v>286</v>
      </c>
      <c r="E9" s="130" t="s">
        <v>4</v>
      </c>
      <c r="F9" s="131" t="s">
        <v>5</v>
      </c>
      <c r="G9" s="131" t="s">
        <v>91</v>
      </c>
      <c r="H9" s="131" t="s">
        <v>184</v>
      </c>
      <c r="I9" s="129" t="s">
        <v>184</v>
      </c>
      <c r="J9" s="129" t="s">
        <v>93</v>
      </c>
      <c r="K9" s="129" t="s">
        <v>94</v>
      </c>
      <c r="L9" s="132" t="s">
        <v>95</v>
      </c>
      <c r="M9" s="133" t="s">
        <v>95</v>
      </c>
      <c r="N9" s="129" t="s">
        <v>93</v>
      </c>
      <c r="O9" s="129" t="s">
        <v>96</v>
      </c>
      <c r="P9" s="129" t="s">
        <v>97</v>
      </c>
      <c r="Q9" s="129" t="s">
        <v>96</v>
      </c>
      <c r="R9" s="131" t="s">
        <v>96</v>
      </c>
      <c r="S9" s="129" t="s">
        <v>287</v>
      </c>
      <c r="T9" s="129" t="s">
        <v>287</v>
      </c>
      <c r="U9" s="129" t="s">
        <v>287</v>
      </c>
      <c r="V9" s="129" t="s">
        <v>98</v>
      </c>
      <c r="W9" s="133" t="s">
        <v>99</v>
      </c>
      <c r="X9" s="133" t="s">
        <v>99</v>
      </c>
      <c r="Y9" s="133" t="s">
        <v>99</v>
      </c>
      <c r="Z9" s="133" t="s">
        <v>99</v>
      </c>
      <c r="AA9" s="133" t="s">
        <v>99</v>
      </c>
      <c r="AB9" s="133" t="s">
        <v>99</v>
      </c>
      <c r="AC9" s="132" t="s">
        <v>99</v>
      </c>
      <c r="AD9" s="133" t="s">
        <v>154</v>
      </c>
      <c r="AE9" s="128" t="s">
        <v>101</v>
      </c>
      <c r="AF9" s="133" t="s">
        <v>102</v>
      </c>
      <c r="AG9" s="133" t="s">
        <v>102</v>
      </c>
      <c r="AH9" s="133" t="s">
        <v>102</v>
      </c>
      <c r="AI9" s="133" t="s">
        <v>102</v>
      </c>
      <c r="AJ9" s="149"/>
      <c r="AL9" s="66"/>
      <c r="AM9" s="53" t="s">
        <v>103</v>
      </c>
      <c r="AN9" s="156"/>
      <c r="AO9" s="137" t="s">
        <v>104</v>
      </c>
      <c r="AP9" s="216">
        <f>SUM('予測用パラメタ'!K9:'予測用パラメタ'!K9)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105</v>
      </c>
      <c r="AM10" s="58" t="s">
        <v>106</v>
      </c>
      <c r="AN10" s="165" t="s">
        <v>107</v>
      </c>
      <c r="AO10" s="160" t="s">
        <v>93</v>
      </c>
      <c r="AP10" s="216">
        <f>SUM('予測用パラメタ'!K13:'予測用パラメタ'!K13)</f>
        <v>200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288</v>
      </c>
      <c r="AN11" s="156" t="s">
        <v>108</v>
      </c>
      <c r="AO11" s="137" t="s">
        <v>148</v>
      </c>
      <c r="AP11" s="216">
        <f>SUM('予測用パラメタ'!K14:'予測用パラメタ'!K14)</f>
        <v>5000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149</v>
      </c>
      <c r="AO12" s="160" t="s">
        <v>150</v>
      </c>
      <c r="AP12" s="216">
        <f>SUM('予測用パラメタ'!K15:'予測用パラメタ'!K15)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151</v>
      </c>
      <c r="AN13" s="164"/>
      <c r="AO13" s="137" t="s">
        <v>109</v>
      </c>
      <c r="AP13" s="216">
        <f>SUM('予測用パラメタ'!K16:'予測用パラメタ'!K16)</f>
        <v>30000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'!D11:'価格・加入者指数 '!D11)</f>
        <v>0</v>
      </c>
      <c r="D14" s="33">
        <f aca="true" t="shared" si="0" ref="D14:D24">$D$30*C14</f>
        <v>0</v>
      </c>
      <c r="E14" s="10">
        <f>SUM('価格・加入者指数 '!E11:'価格・加入者指数 '!E11)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200</v>
      </c>
      <c r="K14" s="217">
        <f aca="true" t="shared" si="6" ref="K14:K24">$K$38*$J14</f>
        <v>6000000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8">
        <f aca="true" t="shared" si="9" ref="N14:N24">$P$35*EXP(-$P$36*$G14)+$P$37</f>
        <v>200</v>
      </c>
      <c r="O14" s="33">
        <f aca="true" t="shared" si="10" ref="O14:O24">$O$38*$N14</f>
        <v>5000000</v>
      </c>
      <c r="P14" s="218">
        <f aca="true" t="shared" si="11" ref="P14:P24">$R$47*EXP(-$R$48*$F14)+$R$49</f>
        <v>100</v>
      </c>
      <c r="Q14" s="34">
        <f aca="true" t="shared" si="12" ref="Q14:Q24">$Q$50*$P14</f>
        <v>1000000</v>
      </c>
      <c r="R14" s="34">
        <f aca="true" t="shared" si="13" ref="R14:R24">$O14+$Q14</f>
        <v>6000000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110</v>
      </c>
      <c r="AM14" s="53" t="s">
        <v>111</v>
      </c>
      <c r="AN14" s="156" t="s">
        <v>107</v>
      </c>
      <c r="AO14" s="160" t="s">
        <v>93</v>
      </c>
      <c r="AP14" s="216">
        <f>SUM('予測用パラメタ'!K17:'予測用パラメタ'!K17)</f>
        <v>200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'!D12:'価格・加入者指数 '!D12)</f>
        <v>1.090000000203974</v>
      </c>
      <c r="D15" s="33">
        <f t="shared" si="0"/>
        <v>1962.0000003671532</v>
      </c>
      <c r="E15" s="10">
        <f>SUM('価格・加入者指数 '!E12:'価格・加入者指数 '!E12)</f>
        <v>0.0999999979602598</v>
      </c>
      <c r="F15" s="34">
        <f t="shared" si="1"/>
        <v>358.4389847555818</v>
      </c>
      <c r="G15" s="34">
        <f t="shared" si="2"/>
        <v>358.4389847555818</v>
      </c>
      <c r="H15" s="34">
        <f t="shared" si="3"/>
        <v>8439.087458664642</v>
      </c>
      <c r="I15" s="33">
        <f t="shared" si="4"/>
        <v>8439.087458664642</v>
      </c>
      <c r="J15" s="51">
        <f t="shared" si="5"/>
        <v>116.44245845655495</v>
      </c>
      <c r="K15" s="217">
        <f t="shared" si="6"/>
        <v>3493273.7536966484</v>
      </c>
      <c r="L15" s="34">
        <f t="shared" si="7"/>
        <v>1252125.497748347</v>
      </c>
      <c r="M15" s="33">
        <f t="shared" si="8"/>
        <v>1260564.5852070116</v>
      </c>
      <c r="N15" s="218">
        <f t="shared" si="9"/>
        <v>14.07421218112893</v>
      </c>
      <c r="O15" s="33">
        <f t="shared" si="10"/>
        <v>351855.30452822323</v>
      </c>
      <c r="P15" s="218">
        <f t="shared" si="11"/>
        <v>20.068728771521528</v>
      </c>
      <c r="Q15" s="34">
        <f t="shared" si="12"/>
        <v>200687.28771521527</v>
      </c>
      <c r="R15" s="34">
        <f t="shared" si="13"/>
        <v>552542.5922434385</v>
      </c>
      <c r="S15" s="34">
        <f t="shared" si="14"/>
        <v>126118.65813596241</v>
      </c>
      <c r="T15" s="34">
        <f t="shared" si="15"/>
        <v>71934.1476619931</v>
      </c>
      <c r="U15" s="33">
        <f t="shared" si="16"/>
        <v>198052.80579795552</v>
      </c>
      <c r="V15" s="34">
        <f t="shared" si="17"/>
        <v>552542.5922434386</v>
      </c>
      <c r="W15" s="34">
        <f t="shared" si="18"/>
        <v>40194.01634793122</v>
      </c>
      <c r="X15" s="34">
        <f t="shared" si="19"/>
        <v>126118.65813596241</v>
      </c>
      <c r="Y15" s="34">
        <f t="shared" si="20"/>
        <v>12559.702181783996</v>
      </c>
      <c r="Z15" s="34">
        <f t="shared" si="21"/>
        <v>71934.1476619931</v>
      </c>
      <c r="AA15" s="33">
        <f t="shared" si="22"/>
        <v>198052.80579795552</v>
      </c>
      <c r="AB15" s="33">
        <f t="shared" si="23"/>
        <v>52753.71852971522</v>
      </c>
      <c r="AC15" s="62">
        <f t="shared" si="24"/>
        <v>56.517</v>
      </c>
      <c r="AD15" s="81">
        <f t="shared" si="25"/>
        <v>0.3</v>
      </c>
      <c r="AE15" s="33">
        <f t="shared" si="26"/>
        <v>20365.427796857894</v>
      </c>
      <c r="AF15" s="33">
        <f t="shared" si="27"/>
        <v>8439.087458664642</v>
      </c>
      <c r="AG15" s="33">
        <f t="shared" si="28"/>
        <v>73119.14632657311</v>
      </c>
      <c r="AH15" s="23">
        <f t="shared" si="29"/>
        <v>-64680.058867908476</v>
      </c>
      <c r="AI15" s="33">
        <f t="shared" si="30"/>
        <v>-64680.058867908476</v>
      </c>
      <c r="AJ15" s="11"/>
      <c r="AL15" s="61"/>
      <c r="AM15" s="83" t="s">
        <v>289</v>
      </c>
      <c r="AN15" s="156" t="s">
        <v>113</v>
      </c>
      <c r="AO15" s="137" t="s">
        <v>152</v>
      </c>
      <c r="AP15" s="216">
        <f>SUM('予測用パラメタ'!K18:'予測用パラメタ'!K18)</f>
        <v>1000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'!D13:'価格・加入者指数 '!D13)</f>
        <v>1.0812268225516846</v>
      </c>
      <c r="D16" s="33">
        <f t="shared" si="0"/>
        <v>1946.2082805930322</v>
      </c>
      <c r="E16" s="10">
        <f>SUM('価格・加入者指数 '!E13:'価格・加入者指数 '!E13)</f>
        <v>0.18773177448315495</v>
      </c>
      <c r="F16" s="34">
        <f t="shared" si="1"/>
        <v>923.3107882317372</v>
      </c>
      <c r="G16" s="34">
        <f t="shared" si="2"/>
        <v>564.8718034761554</v>
      </c>
      <c r="H16" s="34">
        <f t="shared" si="3"/>
        <v>21563.461219409837</v>
      </c>
      <c r="I16" s="33">
        <f t="shared" si="4"/>
        <v>13124.373760745195</v>
      </c>
      <c r="J16" s="51">
        <f t="shared" si="5"/>
        <v>49.94177876934546</v>
      </c>
      <c r="K16" s="217">
        <f t="shared" si="6"/>
        <v>1498253.363080364</v>
      </c>
      <c r="L16" s="34">
        <f t="shared" si="7"/>
        <v>846321.0792674202</v>
      </c>
      <c r="M16" s="33">
        <f t="shared" si="8"/>
        <v>867884.54048683</v>
      </c>
      <c r="N16" s="218">
        <f t="shared" si="9"/>
        <v>3.725360704274803</v>
      </c>
      <c r="O16" s="33">
        <f t="shared" si="10"/>
        <v>93134.01760687008</v>
      </c>
      <c r="P16" s="218">
        <f t="shared" si="11"/>
        <v>2.422471880680823</v>
      </c>
      <c r="Q16" s="34">
        <f t="shared" si="12"/>
        <v>24224.718806808232</v>
      </c>
      <c r="R16" s="34">
        <f t="shared" si="13"/>
        <v>117358.73641367831</v>
      </c>
      <c r="S16" s="34">
        <f t="shared" si="14"/>
        <v>52608.78049057271</v>
      </c>
      <c r="T16" s="34">
        <f t="shared" si="15"/>
        <v>13683.860601104505</v>
      </c>
      <c r="U16" s="33">
        <f t="shared" si="16"/>
        <v>66292.64109167721</v>
      </c>
      <c r="V16" s="34">
        <f t="shared" si="17"/>
        <v>117358.73641367831</v>
      </c>
      <c r="W16" s="34">
        <f t="shared" si="18"/>
        <v>44150.60168019106</v>
      </c>
      <c r="X16" s="34">
        <f t="shared" si="19"/>
        <v>138533.4222786039</v>
      </c>
      <c r="Y16" s="34">
        <f t="shared" si="20"/>
        <v>12755.980241797357</v>
      </c>
      <c r="Z16" s="34">
        <f t="shared" si="21"/>
        <v>73058.30608131361</v>
      </c>
      <c r="AA16" s="33">
        <f t="shared" si="22"/>
        <v>211591.7283599175</v>
      </c>
      <c r="AB16" s="33">
        <f t="shared" si="23"/>
        <v>56906.581921988414</v>
      </c>
      <c r="AC16" s="62">
        <f t="shared" si="24"/>
        <v>56.517</v>
      </c>
      <c r="AD16" s="81">
        <f t="shared" si="25"/>
        <v>0.3</v>
      </c>
      <c r="AE16" s="33">
        <f t="shared" si="26"/>
        <v>52459.749054962616</v>
      </c>
      <c r="AF16" s="33">
        <f t="shared" si="27"/>
        <v>21563.461219409837</v>
      </c>
      <c r="AG16" s="33">
        <f t="shared" si="28"/>
        <v>109366.33097695102</v>
      </c>
      <c r="AH16" s="23">
        <f t="shared" si="29"/>
        <v>-87802.8697575412</v>
      </c>
      <c r="AI16" s="33">
        <f t="shared" si="30"/>
        <v>-152482.92862544965</v>
      </c>
      <c r="AJ16" s="11"/>
      <c r="AL16" s="61"/>
      <c r="AM16" s="105"/>
      <c r="AN16" s="156" t="s">
        <v>149</v>
      </c>
      <c r="AO16" s="160" t="s">
        <v>150</v>
      </c>
      <c r="AP16" s="216">
        <f>SUM('予測用パラメタ'!K19:'予測用パラメタ'!K19)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'!D14:'価格・加入者指数 '!D14)</f>
        <v>1.0675333512869374</v>
      </c>
      <c r="D17" s="33">
        <f t="shared" si="0"/>
        <v>1921.5600323164872</v>
      </c>
      <c r="E17" s="10">
        <f>SUM('価格・加入者指数 '!E14:'価格・加入者指数 '!E14)</f>
        <v>0.32466648713062585</v>
      </c>
      <c r="F17" s="34">
        <f t="shared" si="1"/>
        <v>2066.310256100657</v>
      </c>
      <c r="G17" s="34">
        <f t="shared" si="2"/>
        <v>1142.99946786892</v>
      </c>
      <c r="H17" s="34">
        <f t="shared" si="3"/>
        <v>47646.47042986401</v>
      </c>
      <c r="I17" s="33">
        <f t="shared" si="4"/>
        <v>26083.009210454176</v>
      </c>
      <c r="J17" s="51">
        <f t="shared" si="5"/>
        <v>9.621092152585968</v>
      </c>
      <c r="K17" s="217">
        <f t="shared" si="6"/>
        <v>288632.76457757904</v>
      </c>
      <c r="L17" s="34">
        <f t="shared" si="7"/>
        <v>329907.09632170806</v>
      </c>
      <c r="M17" s="33">
        <f t="shared" si="8"/>
        <v>377553.56675157207</v>
      </c>
      <c r="N17" s="218">
        <f t="shared" si="9"/>
        <v>1.0337493774007585</v>
      </c>
      <c r="O17" s="33">
        <f t="shared" si="10"/>
        <v>25843.73443501896</v>
      </c>
      <c r="P17" s="218">
        <f t="shared" si="11"/>
        <v>1.0074478980733066</v>
      </c>
      <c r="Q17" s="34">
        <f t="shared" si="12"/>
        <v>10074.478980733065</v>
      </c>
      <c r="R17" s="34">
        <f t="shared" si="13"/>
        <v>35918.21341575203</v>
      </c>
      <c r="S17" s="34">
        <f t="shared" si="14"/>
        <v>29539.374706972354</v>
      </c>
      <c r="T17" s="34">
        <f t="shared" si="15"/>
        <v>11515.124114034514</v>
      </c>
      <c r="U17" s="33">
        <f t="shared" si="16"/>
        <v>41054.49882100687</v>
      </c>
      <c r="V17" s="34">
        <f t="shared" si="17"/>
        <v>35918.21341575203</v>
      </c>
      <c r="W17" s="34">
        <f t="shared" si="18"/>
        <v>39494.00364382626</v>
      </c>
      <c r="X17" s="34">
        <f t="shared" si="19"/>
        <v>123922.19530538519</v>
      </c>
      <c r="Y17" s="34">
        <f t="shared" si="20"/>
        <v>12539.326761889964</v>
      </c>
      <c r="Z17" s="34">
        <f t="shared" si="21"/>
        <v>71817.44995355076</v>
      </c>
      <c r="AA17" s="33">
        <f t="shared" si="22"/>
        <v>195739.64525893595</v>
      </c>
      <c r="AB17" s="33">
        <f t="shared" si="23"/>
        <v>52033.330405716224</v>
      </c>
      <c r="AC17" s="62">
        <f t="shared" si="24"/>
        <v>56.517</v>
      </c>
      <c r="AD17" s="81">
        <f t="shared" si="25"/>
        <v>0.3</v>
      </c>
      <c r="AE17" s="33">
        <f t="shared" si="26"/>
        <v>117401.54982087103</v>
      </c>
      <c r="AF17" s="33">
        <f t="shared" si="27"/>
        <v>47646.47042986401</v>
      </c>
      <c r="AG17" s="33">
        <f t="shared" si="28"/>
        <v>169434.88022658727</v>
      </c>
      <c r="AH17" s="23">
        <f t="shared" si="29"/>
        <v>-121788.40979672325</v>
      </c>
      <c r="AI17" s="33">
        <f t="shared" si="30"/>
        <v>-274271.33842217294</v>
      </c>
      <c r="AJ17" s="11"/>
      <c r="AL17" s="60"/>
      <c r="AM17" s="38" t="s">
        <v>151</v>
      </c>
      <c r="AN17" s="164"/>
      <c r="AO17" s="137" t="s">
        <v>109</v>
      </c>
      <c r="AP17" s="216">
        <f>SUM('予測用パラメタ'!K20:'予測用パラメタ'!K20)</f>
        <v>25000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'!D15:'価格・加入者指数 '!D15)</f>
        <v>1.05</v>
      </c>
      <c r="D18" s="33">
        <f t="shared" si="0"/>
        <v>1890</v>
      </c>
      <c r="E18" s="10">
        <f>SUM('価格・加入者指数 '!E15:'価格・加入者指数 '!E15)</f>
        <v>0.5</v>
      </c>
      <c r="F18" s="34">
        <f t="shared" si="1"/>
        <v>3881.987356776324</v>
      </c>
      <c r="G18" s="34">
        <f t="shared" si="2"/>
        <v>1815.6771006756667</v>
      </c>
      <c r="H18" s="34">
        <f t="shared" si="3"/>
        <v>88043.47325168701</v>
      </c>
      <c r="I18" s="33">
        <f t="shared" si="4"/>
        <v>40397.002821823</v>
      </c>
      <c r="J18" s="51">
        <f t="shared" si="5"/>
        <v>1.5465525054768396</v>
      </c>
      <c r="K18" s="217">
        <f t="shared" si="6"/>
        <v>46396.57516430519</v>
      </c>
      <c r="L18" s="34">
        <f t="shared" si="7"/>
        <v>84241.19907560629</v>
      </c>
      <c r="M18" s="33">
        <f t="shared" si="8"/>
        <v>172284.67232729332</v>
      </c>
      <c r="N18" s="218">
        <f t="shared" si="9"/>
        <v>1.0002037985487546</v>
      </c>
      <c r="O18" s="33">
        <f t="shared" si="10"/>
        <v>25005.094963718864</v>
      </c>
      <c r="P18" s="218">
        <f t="shared" si="11"/>
        <v>1.0000017725749208</v>
      </c>
      <c r="Q18" s="34">
        <f t="shared" si="12"/>
        <v>10000.017725749209</v>
      </c>
      <c r="R18" s="34">
        <f t="shared" si="13"/>
        <v>35005.11268946807</v>
      </c>
      <c r="S18" s="34">
        <f t="shared" si="14"/>
        <v>45401.17832584478</v>
      </c>
      <c r="T18" s="34">
        <f t="shared" si="15"/>
        <v>18156.803190993596</v>
      </c>
      <c r="U18" s="33">
        <f t="shared" si="16"/>
        <v>63557.98151683838</v>
      </c>
      <c r="V18" s="34">
        <f t="shared" si="17"/>
        <v>35005.11268946807</v>
      </c>
      <c r="W18" s="34">
        <f t="shared" si="18"/>
        <v>41376.62021498556</v>
      </c>
      <c r="X18" s="34">
        <f t="shared" si="19"/>
        <v>129829.36998740371</v>
      </c>
      <c r="Y18" s="34">
        <f t="shared" si="20"/>
        <v>13520.13814641146</v>
      </c>
      <c r="Z18" s="34">
        <f t="shared" si="21"/>
        <v>77434.9263826544</v>
      </c>
      <c r="AA18" s="33">
        <f t="shared" si="22"/>
        <v>207264.29637005812</v>
      </c>
      <c r="AB18" s="33">
        <f t="shared" si="23"/>
        <v>54896.75836139702</v>
      </c>
      <c r="AC18" s="62">
        <f t="shared" si="24"/>
        <v>56.517</v>
      </c>
      <c r="AD18" s="81">
        <f t="shared" si="25"/>
        <v>0.3</v>
      </c>
      <c r="AE18" s="33">
        <f t="shared" si="26"/>
        <v>220562.8756499604</v>
      </c>
      <c r="AF18" s="33">
        <f t="shared" si="27"/>
        <v>88043.47325168701</v>
      </c>
      <c r="AG18" s="33">
        <f t="shared" si="28"/>
        <v>275459.63401135744</v>
      </c>
      <c r="AH18" s="23">
        <f t="shared" si="29"/>
        <v>-187416.16075967043</v>
      </c>
      <c r="AI18" s="33">
        <f t="shared" si="30"/>
        <v>-461687.49918184336</v>
      </c>
      <c r="AJ18" s="11"/>
      <c r="AL18" s="140" t="s">
        <v>155</v>
      </c>
      <c r="AM18" s="53" t="s">
        <v>106</v>
      </c>
      <c r="AN18" s="156" t="s">
        <v>107</v>
      </c>
      <c r="AO18" s="160" t="s">
        <v>93</v>
      </c>
      <c r="AP18" s="216">
        <f>SUM('予測用パラメタ'!K21:'予測用パラメタ'!K21)</f>
        <v>100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'!D16:'価格・加入者指数 '!D16)</f>
        <v>1.0324666487130625</v>
      </c>
      <c r="D19" s="33">
        <f t="shared" si="0"/>
        <v>1858.4399676835126</v>
      </c>
      <c r="E19" s="10">
        <f>SUM('価格・加入者指数 '!E16:'価格・加入者指数 '!E16)</f>
        <v>0.6753335128693742</v>
      </c>
      <c r="F19" s="34">
        <f t="shared" si="1"/>
        <v>6065.9708585678245</v>
      </c>
      <c r="G19" s="34">
        <f t="shared" si="2"/>
        <v>2183.9835017915007</v>
      </c>
      <c r="H19" s="34">
        <f t="shared" si="3"/>
        <v>135278.912236391</v>
      </c>
      <c r="I19" s="33">
        <f t="shared" si="4"/>
        <v>47235.438984704</v>
      </c>
      <c r="J19" s="51">
        <f t="shared" si="5"/>
        <v>1.0198017580973218</v>
      </c>
      <c r="K19" s="217">
        <f t="shared" si="6"/>
        <v>30594.05274291965</v>
      </c>
      <c r="L19" s="34">
        <f t="shared" si="7"/>
        <v>66816.90644347553</v>
      </c>
      <c r="M19" s="33">
        <f t="shared" si="8"/>
        <v>202095.81867986656</v>
      </c>
      <c r="N19" s="218">
        <f t="shared" si="9"/>
        <v>1.0000124225966036</v>
      </c>
      <c r="O19" s="33">
        <f t="shared" si="10"/>
        <v>25000.31056491509</v>
      </c>
      <c r="P19" s="218">
        <f t="shared" si="11"/>
        <v>1.0000000000776552</v>
      </c>
      <c r="Q19" s="34">
        <f t="shared" si="12"/>
        <v>10000.000000776552</v>
      </c>
      <c r="R19" s="34">
        <f t="shared" si="13"/>
        <v>35000.310565691645</v>
      </c>
      <c r="S19" s="34">
        <f t="shared" si="14"/>
        <v>54600.2658134383</v>
      </c>
      <c r="T19" s="34">
        <f t="shared" si="15"/>
        <v>21839.835019610982</v>
      </c>
      <c r="U19" s="33">
        <f t="shared" si="16"/>
        <v>76440.10083304928</v>
      </c>
      <c r="V19" s="34">
        <f t="shared" si="17"/>
        <v>35000.31056569164</v>
      </c>
      <c r="W19" s="34">
        <f t="shared" si="18"/>
        <v>45590.99606721245</v>
      </c>
      <c r="X19" s="34">
        <f t="shared" si="19"/>
        <v>143053.01558585645</v>
      </c>
      <c r="Y19" s="34">
        <f t="shared" si="20"/>
        <v>14972.757220472095</v>
      </c>
      <c r="Z19" s="34">
        <f t="shared" si="21"/>
        <v>85754.62325585392</v>
      </c>
      <c r="AA19" s="33">
        <f t="shared" si="22"/>
        <v>228807.63884171037</v>
      </c>
      <c r="AB19" s="33">
        <f t="shared" si="23"/>
        <v>60563.75328768454</v>
      </c>
      <c r="AC19" s="62">
        <f t="shared" si="24"/>
        <v>56.517</v>
      </c>
      <c r="AD19" s="81">
        <f t="shared" si="25"/>
        <v>0.3</v>
      </c>
      <c r="AE19" s="33">
        <f t="shared" si="26"/>
        <v>344650.2662712481</v>
      </c>
      <c r="AF19" s="33">
        <f t="shared" si="27"/>
        <v>135278.912236391</v>
      </c>
      <c r="AG19" s="33">
        <f t="shared" si="28"/>
        <v>405214.01955893263</v>
      </c>
      <c r="AH19" s="23">
        <f t="shared" si="29"/>
        <v>-269935.10732254165</v>
      </c>
      <c r="AI19" s="33">
        <f t="shared" si="30"/>
        <v>-731622.606504385</v>
      </c>
      <c r="AJ19" s="11"/>
      <c r="AL19" s="32"/>
      <c r="AM19" s="83" t="s">
        <v>156</v>
      </c>
      <c r="AN19" s="156" t="s">
        <v>113</v>
      </c>
      <c r="AO19" s="137" t="s">
        <v>152</v>
      </c>
      <c r="AP19" s="216">
        <f>SUM('予測用パラメタ'!K22:'予測用パラメタ'!K22)</f>
        <v>1000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'!D17:'価格・加入者指数 '!D17)</f>
        <v>1.0187731774483155</v>
      </c>
      <c r="D20" s="33">
        <f t="shared" si="0"/>
        <v>1833.791719406968</v>
      </c>
      <c r="E20" s="10">
        <f>SUM('価格・加入者指数 '!E17:'価格・加入者指数 '!E17)</f>
        <v>0.8122682255168451</v>
      </c>
      <c r="F20" s="34">
        <f t="shared" si="1"/>
        <v>8085.425038094821</v>
      </c>
      <c r="G20" s="34">
        <f t="shared" si="2"/>
        <v>2019.454179526996</v>
      </c>
      <c r="H20" s="34">
        <f t="shared" si="3"/>
        <v>177923.8257929286</v>
      </c>
      <c r="I20" s="33">
        <f t="shared" si="4"/>
        <v>42644.91355653759</v>
      </c>
      <c r="J20" s="51">
        <f t="shared" si="5"/>
        <v>1.0009211433564862</v>
      </c>
      <c r="K20" s="217">
        <f t="shared" si="6"/>
        <v>30027.634300694586</v>
      </c>
      <c r="L20" s="34">
        <f t="shared" si="7"/>
        <v>60639.43158984587</v>
      </c>
      <c r="M20" s="33">
        <f t="shared" si="8"/>
        <v>238563.2573827745</v>
      </c>
      <c r="N20" s="218">
        <f t="shared" si="9"/>
        <v>1.000043348137633</v>
      </c>
      <c r="O20" s="33">
        <f t="shared" si="10"/>
        <v>25001.083703440825</v>
      </c>
      <c r="P20" s="218">
        <f t="shared" si="11"/>
        <v>1.0000000000000073</v>
      </c>
      <c r="Q20" s="34">
        <f t="shared" si="12"/>
        <v>10000.000000000073</v>
      </c>
      <c r="R20" s="34">
        <f t="shared" si="13"/>
        <v>35001.0837034409</v>
      </c>
      <c r="S20" s="34">
        <f t="shared" si="14"/>
        <v>50488.54297761784</v>
      </c>
      <c r="T20" s="34">
        <f t="shared" si="15"/>
        <v>20194.541795270106</v>
      </c>
      <c r="U20" s="33">
        <f t="shared" si="16"/>
        <v>70683.08477288795</v>
      </c>
      <c r="V20" s="34">
        <f t="shared" si="17"/>
        <v>35001.0837034409</v>
      </c>
      <c r="W20" s="34">
        <f t="shared" si="18"/>
        <v>47151.84426755865</v>
      </c>
      <c r="X20" s="34">
        <f t="shared" si="19"/>
        <v>147950.56249626185</v>
      </c>
      <c r="Y20" s="34">
        <f t="shared" si="20"/>
        <v>15884.480807231828</v>
      </c>
      <c r="Z20" s="34">
        <f t="shared" si="21"/>
        <v>90976.40783065194</v>
      </c>
      <c r="AA20" s="33">
        <f t="shared" si="22"/>
        <v>238926.97032691378</v>
      </c>
      <c r="AB20" s="33">
        <f t="shared" si="23"/>
        <v>63036.325074790475</v>
      </c>
      <c r="AC20" s="62">
        <f t="shared" si="24"/>
        <v>56.517</v>
      </c>
      <c r="AD20" s="81">
        <f t="shared" si="25"/>
        <v>0.3</v>
      </c>
      <c r="AE20" s="33">
        <f t="shared" si="26"/>
        <v>459389.59438943345</v>
      </c>
      <c r="AF20" s="33">
        <f t="shared" si="27"/>
        <v>177923.8257929286</v>
      </c>
      <c r="AG20" s="33">
        <f t="shared" si="28"/>
        <v>522425.9194642239</v>
      </c>
      <c r="AH20" s="23">
        <f t="shared" si="29"/>
        <v>-344502.0936712953</v>
      </c>
      <c r="AI20" s="33">
        <f t="shared" si="30"/>
        <v>-1076124.7001756802</v>
      </c>
      <c r="AJ20" s="11"/>
      <c r="AL20" s="32"/>
      <c r="AM20" s="105"/>
      <c r="AN20" s="156" t="s">
        <v>149</v>
      </c>
      <c r="AO20" s="160" t="s">
        <v>150</v>
      </c>
      <c r="AP20" s="216">
        <f>SUM('予測用パラメタ'!K23:'予測用パラメタ'!K23)</f>
        <v>2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'!D18:'価格・加入者指数 '!D18)</f>
        <v>1.009999999796026</v>
      </c>
      <c r="D21" s="33">
        <f t="shared" si="0"/>
        <v>1817.999999632847</v>
      </c>
      <c r="E21" s="10">
        <f>SUM('価格・加入者指数 '!E18:'価格・加入者指数 '!E18)</f>
        <v>0.9000000020397403</v>
      </c>
      <c r="F21" s="34">
        <f t="shared" si="1"/>
        <v>9614.769962265591</v>
      </c>
      <c r="G21" s="34">
        <f t="shared" si="2"/>
        <v>1529.3449241707704</v>
      </c>
      <c r="H21" s="34">
        <f t="shared" si="3"/>
        <v>209755.82145442505</v>
      </c>
      <c r="I21" s="33">
        <f t="shared" si="4"/>
        <v>31831.995661496447</v>
      </c>
      <c r="J21" s="51">
        <f t="shared" si="5"/>
        <v>1.000090221570491</v>
      </c>
      <c r="K21" s="217">
        <f t="shared" si="6"/>
        <v>30002.70664711473</v>
      </c>
      <c r="L21" s="34">
        <f t="shared" si="7"/>
        <v>45884.48712214954</v>
      </c>
      <c r="M21" s="33">
        <f t="shared" si="8"/>
        <v>255640.3085765746</v>
      </c>
      <c r="N21" s="218">
        <f t="shared" si="9"/>
        <v>1.0017937787234734</v>
      </c>
      <c r="O21" s="33">
        <f t="shared" si="10"/>
        <v>25044.844468086834</v>
      </c>
      <c r="P21" s="218">
        <f t="shared" si="11"/>
        <v>1</v>
      </c>
      <c r="Q21" s="34">
        <f t="shared" si="12"/>
        <v>10000</v>
      </c>
      <c r="R21" s="34">
        <f t="shared" si="13"/>
        <v>35044.844468086834</v>
      </c>
      <c r="S21" s="34">
        <f t="shared" si="14"/>
        <v>38302.20576391499</v>
      </c>
      <c r="T21" s="34">
        <f t="shared" si="15"/>
        <v>15293.449241707704</v>
      </c>
      <c r="U21" s="33">
        <f t="shared" si="16"/>
        <v>53595.6550056227</v>
      </c>
      <c r="V21" s="34">
        <f t="shared" si="17"/>
        <v>35044.844468086834</v>
      </c>
      <c r="W21" s="34">
        <f t="shared" si="18"/>
        <v>44331.464476447414</v>
      </c>
      <c r="X21" s="34">
        <f t="shared" si="19"/>
        <v>139100.9239926182</v>
      </c>
      <c r="Y21" s="34">
        <f t="shared" si="20"/>
        <v>15781.286695891316</v>
      </c>
      <c r="Z21" s="34">
        <f t="shared" si="21"/>
        <v>90385.37626512781</v>
      </c>
      <c r="AA21" s="33">
        <f t="shared" si="22"/>
        <v>229486.300257746</v>
      </c>
      <c r="AB21" s="33">
        <f t="shared" si="23"/>
        <v>60112.75117233873</v>
      </c>
      <c r="AC21" s="62">
        <f t="shared" si="24"/>
        <v>56.517</v>
      </c>
      <c r="AD21" s="81">
        <f t="shared" si="25"/>
        <v>0.3</v>
      </c>
      <c r="AE21" s="33">
        <f t="shared" si="26"/>
        <v>546282.3849460441</v>
      </c>
      <c r="AF21" s="33">
        <f t="shared" si="27"/>
        <v>209755.82145442505</v>
      </c>
      <c r="AG21" s="33">
        <f t="shared" si="28"/>
        <v>606395.1361183828</v>
      </c>
      <c r="AH21" s="23">
        <f t="shared" si="29"/>
        <v>-396639.31466395775</v>
      </c>
      <c r="AI21" s="33">
        <f t="shared" si="30"/>
        <v>-1472764.014839638</v>
      </c>
      <c r="AJ21" s="11"/>
      <c r="AL21" s="66"/>
      <c r="AM21" s="38" t="s">
        <v>151</v>
      </c>
      <c r="AN21" s="164"/>
      <c r="AO21" s="137" t="s">
        <v>109</v>
      </c>
      <c r="AP21" s="216">
        <f>SUM('予測用パラメタ'!K24:'予測用パラメタ'!K24)</f>
        <v>10000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'!D19:'価格・加入者指数 '!D19)</f>
        <v>1.0050707997810433</v>
      </c>
      <c r="D22" s="33">
        <f t="shared" si="0"/>
        <v>1809.127439605878</v>
      </c>
      <c r="E22" s="10">
        <f>SUM('価格・加入者指数 '!E19:'価格・加入者指数 '!E19)</f>
        <v>0.9492920021895666</v>
      </c>
      <c r="F22" s="34">
        <f t="shared" si="1"/>
        <v>10642.180290170145</v>
      </c>
      <c r="G22" s="34">
        <f t="shared" si="2"/>
        <v>1027.410327904554</v>
      </c>
      <c r="H22" s="34">
        <f t="shared" si="3"/>
        <v>231036.72456215584</v>
      </c>
      <c r="I22" s="33">
        <f t="shared" si="4"/>
        <v>21280.903107730788</v>
      </c>
      <c r="J22" s="51">
        <f t="shared" si="5"/>
        <v>1.0000189432826092</v>
      </c>
      <c r="K22" s="217">
        <f t="shared" si="6"/>
        <v>30000.568298478276</v>
      </c>
      <c r="L22" s="34">
        <f t="shared" si="7"/>
        <v>30822.893712862533</v>
      </c>
      <c r="M22" s="33">
        <f t="shared" si="8"/>
        <v>261859.61827501838</v>
      </c>
      <c r="N22" s="218">
        <f t="shared" si="9"/>
        <v>1.081203987460353</v>
      </c>
      <c r="O22" s="33">
        <f t="shared" si="10"/>
        <v>27030.099686508824</v>
      </c>
      <c r="P22" s="218">
        <f t="shared" si="11"/>
        <v>1</v>
      </c>
      <c r="Q22" s="34">
        <f t="shared" si="12"/>
        <v>10000</v>
      </c>
      <c r="R22" s="34">
        <f t="shared" si="13"/>
        <v>37030.099686508824</v>
      </c>
      <c r="S22" s="34">
        <f t="shared" si="14"/>
        <v>27771.003582208814</v>
      </c>
      <c r="T22" s="34">
        <f t="shared" si="15"/>
        <v>10274.10327904554</v>
      </c>
      <c r="U22" s="33">
        <f t="shared" si="16"/>
        <v>38045.10686125435</v>
      </c>
      <c r="V22" s="34">
        <f t="shared" si="17"/>
        <v>37030.099686508824</v>
      </c>
      <c r="W22" s="34">
        <f t="shared" si="18"/>
        <v>39053.64558945357</v>
      </c>
      <c r="X22" s="34">
        <f t="shared" si="19"/>
        <v>122540.46309837958</v>
      </c>
      <c r="Y22" s="34">
        <f t="shared" si="20"/>
        <v>14819.732471310044</v>
      </c>
      <c r="Z22" s="34">
        <f t="shared" si="21"/>
        <v>84878.19284828204</v>
      </c>
      <c r="AA22" s="33">
        <f t="shared" si="22"/>
        <v>207418.6559466616</v>
      </c>
      <c r="AB22" s="33">
        <f t="shared" si="23"/>
        <v>53873.378060763614</v>
      </c>
      <c r="AC22" s="62">
        <f t="shared" si="24"/>
        <v>56.517</v>
      </c>
      <c r="AD22" s="81">
        <f t="shared" si="25"/>
        <v>0.3</v>
      </c>
      <c r="AE22" s="33">
        <f t="shared" si="26"/>
        <v>604656.7575465972</v>
      </c>
      <c r="AF22" s="33">
        <f t="shared" si="27"/>
        <v>231036.72456215584</v>
      </c>
      <c r="AG22" s="33">
        <f t="shared" si="28"/>
        <v>658530.1356073607</v>
      </c>
      <c r="AH22" s="23">
        <f t="shared" si="29"/>
        <v>-427493.4110452049</v>
      </c>
      <c r="AI22" s="33">
        <f t="shared" si="30"/>
        <v>-1900257.4258848429</v>
      </c>
      <c r="AJ22" s="11"/>
      <c r="AL22" s="32" t="s">
        <v>115</v>
      </c>
      <c r="AM22" s="83" t="s">
        <v>116</v>
      </c>
      <c r="AN22" s="156" t="s">
        <v>108</v>
      </c>
      <c r="AO22" s="137" t="s">
        <v>148</v>
      </c>
      <c r="AP22" s="166" t="s">
        <v>153</v>
      </c>
    </row>
    <row r="23" spans="1:42" ht="12.75">
      <c r="A23" s="62">
        <v>2009</v>
      </c>
      <c r="B23" s="71">
        <v>38626.520851476394</v>
      </c>
      <c r="C23" s="10">
        <f>SUM('価格・加入者指数 '!D20:'価格・加入者指数 '!D20)</f>
        <v>1.0025037092534457</v>
      </c>
      <c r="D23" s="33">
        <f t="shared" si="0"/>
        <v>1804.5066766562022</v>
      </c>
      <c r="E23" s="10">
        <f>SUM('価格・加入者指数 '!E20:'価格・加入者指数 '!E20)</f>
        <v>0.9749629074655435</v>
      </c>
      <c r="F23" s="34">
        <f t="shared" si="1"/>
        <v>11297.827522390158</v>
      </c>
      <c r="G23" s="34">
        <f t="shared" si="2"/>
        <v>655.6472322200134</v>
      </c>
      <c r="H23" s="34">
        <f t="shared" si="3"/>
        <v>244644.06235035887</v>
      </c>
      <c r="I23" s="33">
        <f t="shared" si="4"/>
        <v>13607.337788203033</v>
      </c>
      <c r="J23" s="51">
        <f t="shared" si="5"/>
        <v>1.0000069964616927</v>
      </c>
      <c r="K23" s="217">
        <f t="shared" si="6"/>
        <v>30000.20989385078</v>
      </c>
      <c r="L23" s="34">
        <f t="shared" si="7"/>
        <v>19669.554582922727</v>
      </c>
      <c r="M23" s="33">
        <f t="shared" si="8"/>
        <v>264313.6169332816</v>
      </c>
      <c r="N23" s="218">
        <f t="shared" si="9"/>
        <v>2.3676317904248894</v>
      </c>
      <c r="O23" s="33">
        <f t="shared" si="10"/>
        <v>59190.79476062224</v>
      </c>
      <c r="P23" s="218">
        <f t="shared" si="11"/>
        <v>1</v>
      </c>
      <c r="Q23" s="34">
        <f t="shared" si="12"/>
        <v>10000</v>
      </c>
      <c r="R23" s="34">
        <f t="shared" si="13"/>
        <v>69190.79476062223</v>
      </c>
      <c r="S23" s="34">
        <f t="shared" si="14"/>
        <v>38808.28075770484</v>
      </c>
      <c r="T23" s="34">
        <f t="shared" si="15"/>
        <v>6556.472322200135</v>
      </c>
      <c r="U23" s="33">
        <f t="shared" si="16"/>
        <v>45364.75307990497</v>
      </c>
      <c r="V23" s="34">
        <f t="shared" si="17"/>
        <v>69190.79476062224</v>
      </c>
      <c r="W23" s="34">
        <f t="shared" si="18"/>
        <v>38975.447817575245</v>
      </c>
      <c r="X23" s="34">
        <f t="shared" si="19"/>
        <v>122295.09826663084</v>
      </c>
      <c r="Y23" s="34">
        <f t="shared" si="20"/>
        <v>13376.967249275454</v>
      </c>
      <c r="Z23" s="34">
        <f t="shared" si="21"/>
        <v>76614.93269917213</v>
      </c>
      <c r="AA23" s="33">
        <f t="shared" si="22"/>
        <v>198910.03096580296</v>
      </c>
      <c r="AB23" s="33">
        <f t="shared" si="23"/>
        <v>52352.4150668507</v>
      </c>
      <c r="AC23" s="62">
        <f t="shared" si="24"/>
        <v>56.517</v>
      </c>
      <c r="AD23" s="81">
        <f t="shared" si="25"/>
        <v>0.3</v>
      </c>
      <c r="AE23" s="33">
        <f t="shared" si="26"/>
        <v>641908.6663396417</v>
      </c>
      <c r="AF23" s="33">
        <f t="shared" si="27"/>
        <v>244644.06235035887</v>
      </c>
      <c r="AG23" s="33">
        <f t="shared" si="28"/>
        <v>694261.0814064924</v>
      </c>
      <c r="AH23" s="23">
        <f t="shared" si="29"/>
        <v>-449617.0190561335</v>
      </c>
      <c r="AI23" s="33">
        <f t="shared" si="30"/>
        <v>-2349874.4449409763</v>
      </c>
      <c r="AJ23" s="11"/>
      <c r="AL23" s="28"/>
      <c r="AM23" s="105"/>
      <c r="AN23" s="156" t="s">
        <v>149</v>
      </c>
      <c r="AO23" s="160" t="s">
        <v>150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'!D21:'価格・加入者指数 '!D21)</f>
        <v>1.0012195121405185</v>
      </c>
      <c r="D24" s="33">
        <f t="shared" si="0"/>
        <v>1802.1951218529334</v>
      </c>
      <c r="E24" s="10">
        <f>SUM('価格・加入者指数 '!E21:'価格・加入者指数 '!E21)</f>
        <v>0.9878048785948144</v>
      </c>
      <c r="F24" s="34">
        <f t="shared" si="1"/>
        <v>11715.578406640912</v>
      </c>
      <c r="G24" s="34">
        <f t="shared" si="2"/>
        <v>417.7508842507541</v>
      </c>
      <c r="H24" s="34">
        <f t="shared" si="3"/>
        <v>253365.09904960575</v>
      </c>
      <c r="I24" s="33">
        <f t="shared" si="4"/>
        <v>8721.036699246877</v>
      </c>
      <c r="J24" s="51">
        <f t="shared" si="5"/>
        <v>1.0000037090159648</v>
      </c>
      <c r="K24" s="217">
        <f t="shared" si="6"/>
        <v>30000.111270478945</v>
      </c>
      <c r="L24" s="34">
        <f t="shared" si="7"/>
        <v>12532.573010863593</v>
      </c>
      <c r="M24" s="33">
        <f t="shared" si="8"/>
        <v>265897.67206046934</v>
      </c>
      <c r="N24" s="218">
        <f t="shared" si="9"/>
        <v>9.33209641452463</v>
      </c>
      <c r="O24" s="33">
        <f t="shared" si="10"/>
        <v>233302.41036311575</v>
      </c>
      <c r="P24" s="218">
        <f t="shared" si="11"/>
        <v>1</v>
      </c>
      <c r="Q24" s="34">
        <f t="shared" si="12"/>
        <v>10000</v>
      </c>
      <c r="R24" s="34">
        <f t="shared" si="13"/>
        <v>243302.41036311575</v>
      </c>
      <c r="S24" s="34">
        <f t="shared" si="14"/>
        <v>97462.2882270239</v>
      </c>
      <c r="T24" s="34">
        <f t="shared" si="15"/>
        <v>4177.508842507541</v>
      </c>
      <c r="U24" s="33">
        <f t="shared" si="16"/>
        <v>101639.79706953144</v>
      </c>
      <c r="V24" s="34">
        <f t="shared" si="17"/>
        <v>243302.41036311575</v>
      </c>
      <c r="W24" s="34">
        <f t="shared" si="18"/>
        <v>57615.20385606653</v>
      </c>
      <c r="X24" s="34">
        <f t="shared" si="19"/>
        <v>180781.9386760795</v>
      </c>
      <c r="Y24" s="34">
        <f t="shared" si="20"/>
        <v>11770.741811453778</v>
      </c>
      <c r="Z24" s="34">
        <f t="shared" si="21"/>
        <v>67415.47429240422</v>
      </c>
      <c r="AA24" s="33">
        <f t="shared" si="22"/>
        <v>248197.41296848372</v>
      </c>
      <c r="AB24" s="33">
        <f t="shared" si="23"/>
        <v>69385.94566752031</v>
      </c>
      <c r="AC24" s="62">
        <f t="shared" si="24"/>
        <v>56.517</v>
      </c>
      <c r="AD24" s="81">
        <f t="shared" si="25"/>
        <v>0.3</v>
      </c>
      <c r="AE24" s="33">
        <f t="shared" si="26"/>
        <v>665644.0183301168</v>
      </c>
      <c r="AF24" s="33">
        <f t="shared" si="27"/>
        <v>253365.09904960575</v>
      </c>
      <c r="AG24" s="33">
        <f t="shared" si="28"/>
        <v>735029.963997637</v>
      </c>
      <c r="AH24" s="23">
        <f t="shared" si="29"/>
        <v>-481664.86494803126</v>
      </c>
      <c r="AI24" s="33">
        <f t="shared" si="30"/>
        <v>-2831539.3098890074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0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290</v>
      </c>
      <c r="D29" s="147"/>
      <c r="E29" s="148"/>
      <c r="F29" s="2"/>
      <c r="G29" s="19"/>
      <c r="H29" s="90"/>
      <c r="I29" s="2"/>
      <c r="J29" s="38" t="s">
        <v>185</v>
      </c>
      <c r="K29" s="37"/>
      <c r="L29" s="37"/>
      <c r="M29" s="18"/>
      <c r="N29" s="38" t="s">
        <v>118</v>
      </c>
      <c r="O29" s="37"/>
      <c r="P29" s="37"/>
      <c r="Q29" s="18"/>
      <c r="R29" s="2"/>
      <c r="S29" s="2"/>
      <c r="T29" s="2"/>
      <c r="U29" s="2"/>
      <c r="V29" s="2"/>
      <c r="W29" s="38" t="s">
        <v>119</v>
      </c>
      <c r="X29" s="4"/>
      <c r="Y29" s="18"/>
      <c r="Z29" s="2"/>
      <c r="AA29" s="2"/>
      <c r="AB29" s="2"/>
      <c r="AC29" s="42" t="s">
        <v>291</v>
      </c>
      <c r="AD29" s="49"/>
      <c r="AE29" s="18"/>
      <c r="AF29" s="42" t="s">
        <v>121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122</v>
      </c>
      <c r="D30" s="68">
        <f>$AP$4</f>
        <v>1800</v>
      </c>
      <c r="E30" s="18" t="s">
        <v>292</v>
      </c>
      <c r="H30" s="24"/>
      <c r="J30" s="58" t="s">
        <v>293</v>
      </c>
      <c r="K30" s="53" t="s">
        <v>123</v>
      </c>
      <c r="L30" s="82"/>
      <c r="M30" s="59"/>
      <c r="N30" s="58" t="s">
        <v>293</v>
      </c>
      <c r="O30" s="53" t="s">
        <v>123</v>
      </c>
      <c r="P30" s="82"/>
      <c r="Q30" s="59"/>
      <c r="W30" s="53" t="s">
        <v>69</v>
      </c>
      <c r="X30" s="143">
        <f>$AP$6</f>
        <v>0.3187</v>
      </c>
      <c r="Y30" s="35" t="s">
        <v>70</v>
      </c>
      <c r="AC30" s="53" t="s">
        <v>124</v>
      </c>
      <c r="AD30" s="141">
        <f>$AP$8</f>
        <v>56.517</v>
      </c>
      <c r="AE30" s="57" t="s">
        <v>89</v>
      </c>
      <c r="AF30" s="58"/>
      <c r="AO30" s="161"/>
      <c r="AP30" s="12"/>
    </row>
    <row r="31" spans="3:42" s="25" customFormat="1" ht="13.5" thickBot="1">
      <c r="C31" s="67" t="s">
        <v>125</v>
      </c>
      <c r="D31" s="69">
        <f>$AP$5</f>
        <v>0.3</v>
      </c>
      <c r="E31" s="59" t="s">
        <v>93</v>
      </c>
      <c r="H31" s="12"/>
      <c r="J31" s="58" t="s">
        <v>7</v>
      </c>
      <c r="K31" s="58" t="s">
        <v>126</v>
      </c>
      <c r="L31" s="83" t="s">
        <v>127</v>
      </c>
      <c r="M31" s="59"/>
      <c r="N31" s="58" t="s">
        <v>7</v>
      </c>
      <c r="O31" s="58" t="s">
        <v>126</v>
      </c>
      <c r="P31" s="83" t="s">
        <v>127</v>
      </c>
      <c r="Q31" s="59"/>
      <c r="W31" s="53" t="s">
        <v>128</v>
      </c>
      <c r="X31" s="144">
        <f>$AP$7</f>
        <v>0.1746</v>
      </c>
      <c r="Y31" s="35" t="s">
        <v>129</v>
      </c>
      <c r="AC31" s="53" t="s">
        <v>130</v>
      </c>
      <c r="AD31" s="142">
        <f>$AP$9</f>
        <v>0.3</v>
      </c>
      <c r="AE31" s="57" t="s">
        <v>104</v>
      </c>
      <c r="AF31" s="36" t="s">
        <v>131</v>
      </c>
      <c r="AN31" s="155"/>
      <c r="AO31" s="161"/>
      <c r="AP31" s="12"/>
    </row>
    <row r="32" spans="8:43" s="25" customFormat="1" ht="14.25" thickBot="1" thickTop="1">
      <c r="H32" s="12"/>
      <c r="J32" s="58" t="s">
        <v>132</v>
      </c>
      <c r="K32" s="77" t="s">
        <v>133</v>
      </c>
      <c r="L32" s="84">
        <f>$AP$10</f>
        <v>200</v>
      </c>
      <c r="M32" s="59" t="s">
        <v>134</v>
      </c>
      <c r="N32" s="58" t="s">
        <v>132</v>
      </c>
      <c r="O32" s="77" t="s">
        <v>133</v>
      </c>
      <c r="P32" s="84">
        <f>$AP$14</f>
        <v>200</v>
      </c>
      <c r="Q32" s="59" t="s">
        <v>134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294</v>
      </c>
      <c r="K33" s="78" t="s">
        <v>135</v>
      </c>
      <c r="L33" s="85">
        <v>1</v>
      </c>
      <c r="M33" s="58" t="s">
        <v>136</v>
      </c>
      <c r="N33" s="58" t="s">
        <v>137</v>
      </c>
      <c r="O33" s="78" t="s">
        <v>135</v>
      </c>
      <c r="P33" s="85">
        <v>1</v>
      </c>
      <c r="Q33" s="58" t="s">
        <v>136</v>
      </c>
      <c r="AN33" s="155"/>
      <c r="AO33" s="161"/>
      <c r="AP33" s="12"/>
    </row>
    <row r="34" spans="10:42" s="25" customFormat="1" ht="14.25" thickBot="1" thickTop="1">
      <c r="J34" s="53" t="s">
        <v>138</v>
      </c>
      <c r="K34" s="74">
        <f>$AP$11</f>
        <v>5000</v>
      </c>
      <c r="L34" s="84">
        <f>$AP$12</f>
        <v>1.1</v>
      </c>
      <c r="M34" s="59"/>
      <c r="N34" s="53" t="s">
        <v>289</v>
      </c>
      <c r="O34" s="74">
        <f>$AP$15</f>
        <v>1000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140</v>
      </c>
      <c r="K35" s="75" t="s">
        <v>141</v>
      </c>
      <c r="L35" s="86">
        <f>$L$32-1</f>
        <v>199</v>
      </c>
      <c r="M35" s="42"/>
      <c r="N35" s="140" t="s">
        <v>140</v>
      </c>
      <c r="O35" s="75" t="s">
        <v>141</v>
      </c>
      <c r="P35" s="86">
        <f>$P$32-1</f>
        <v>199</v>
      </c>
      <c r="Q35" s="42"/>
    </row>
    <row r="36" spans="10:17" ht="12.75">
      <c r="J36" s="32"/>
      <c r="K36" s="76" t="s">
        <v>142</v>
      </c>
      <c r="L36" s="87">
        <f>(-1/$K$34)*LN(($L$34-$L$37)/$L$35)</f>
        <v>0.0015191779835437074</v>
      </c>
      <c r="M36" s="42"/>
      <c r="N36" s="32"/>
      <c r="O36" s="76" t="s">
        <v>142</v>
      </c>
      <c r="P36" s="87">
        <f>(-1/$O$34)*LN(($P$34-$P$37)/$P$35)</f>
        <v>0.007595889917718537</v>
      </c>
      <c r="Q36" s="42"/>
    </row>
    <row r="37" spans="10:17" ht="13.5" thickBot="1">
      <c r="J37" s="66"/>
      <c r="K37" s="79" t="s">
        <v>143</v>
      </c>
      <c r="L37" s="87">
        <v>1</v>
      </c>
      <c r="M37" s="42"/>
      <c r="N37" s="66"/>
      <c r="O37" s="79" t="s">
        <v>143</v>
      </c>
      <c r="P37" s="87">
        <v>1</v>
      </c>
      <c r="Q37" s="42"/>
    </row>
    <row r="38" spans="10:17" ht="14.25" thickBot="1" thickTop="1">
      <c r="J38" s="38" t="s">
        <v>295</v>
      </c>
      <c r="K38" s="74">
        <f>$AP$13</f>
        <v>30000</v>
      </c>
      <c r="L38" s="18" t="s">
        <v>109</v>
      </c>
      <c r="M38" s="42"/>
      <c r="N38" s="38" t="s">
        <v>295</v>
      </c>
      <c r="O38" s="74">
        <f>$AP$17</f>
        <v>25000</v>
      </c>
      <c r="P38" s="18" t="s">
        <v>109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157</v>
      </c>
      <c r="Q41" s="37"/>
      <c r="R41" s="37"/>
      <c r="S41" s="18"/>
    </row>
    <row r="42" spans="16:19" ht="12.75">
      <c r="P42" s="58" t="s">
        <v>146</v>
      </c>
      <c r="Q42" s="53" t="s">
        <v>123</v>
      </c>
      <c r="R42" s="82"/>
      <c r="S42" s="59"/>
    </row>
    <row r="43" spans="16:19" ht="13.5" thickBot="1">
      <c r="P43" s="58" t="s">
        <v>7</v>
      </c>
      <c r="Q43" s="58" t="s">
        <v>126</v>
      </c>
      <c r="R43" s="83" t="s">
        <v>127</v>
      </c>
      <c r="S43" s="59"/>
    </row>
    <row r="44" spans="16:19" ht="14.25" thickBot="1" thickTop="1">
      <c r="P44" s="58" t="s">
        <v>111</v>
      </c>
      <c r="Q44" s="77" t="s">
        <v>133</v>
      </c>
      <c r="R44" s="84">
        <f>$AP$18</f>
        <v>100</v>
      </c>
      <c r="S44" s="59" t="s">
        <v>134</v>
      </c>
    </row>
    <row r="45" spans="16:19" ht="14.25" thickBot="1" thickTop="1">
      <c r="P45" s="58" t="s">
        <v>294</v>
      </c>
      <c r="Q45" s="78" t="s">
        <v>135</v>
      </c>
      <c r="R45" s="85">
        <v>1</v>
      </c>
      <c r="S45" s="58" t="s">
        <v>136</v>
      </c>
    </row>
    <row r="46" spans="16:19" ht="14.25" thickBot="1" thickTop="1">
      <c r="P46" s="53" t="s">
        <v>289</v>
      </c>
      <c r="Q46" s="74">
        <f>$AP$19</f>
        <v>1000</v>
      </c>
      <c r="R46" s="84">
        <f>$AP$20</f>
        <v>2</v>
      </c>
      <c r="S46" s="59"/>
    </row>
    <row r="47" spans="16:19" ht="13.5" thickTop="1">
      <c r="P47" s="140" t="s">
        <v>140</v>
      </c>
      <c r="Q47" s="75" t="s">
        <v>141</v>
      </c>
      <c r="R47" s="86">
        <f>$R$44-1</f>
        <v>99</v>
      </c>
      <c r="S47" s="42"/>
    </row>
    <row r="48" spans="16:19" ht="12.75">
      <c r="P48" s="32"/>
      <c r="Q48" s="76" t="s">
        <v>142</v>
      </c>
      <c r="R48" s="87">
        <f>(-1/$Q$46)*LN(($R$46-$R$49)/$R$47)</f>
        <v>0.00459511985013459</v>
      </c>
      <c r="S48" s="42"/>
    </row>
    <row r="49" spans="16:19" ht="13.5" thickBot="1">
      <c r="P49" s="66"/>
      <c r="Q49" s="79" t="s">
        <v>143</v>
      </c>
      <c r="R49" s="87">
        <v>1</v>
      </c>
      <c r="S49" s="42"/>
    </row>
    <row r="50" spans="16:19" ht="14.25" thickBot="1" thickTop="1">
      <c r="P50" s="38" t="s">
        <v>295</v>
      </c>
      <c r="Q50" s="74">
        <f>$AP$21</f>
        <v>10000</v>
      </c>
      <c r="R50" s="18" t="s">
        <v>109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Osaka-Gakuin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Hajime Oniki</dc:creator>
  <cp:keywords/>
  <dc:description/>
  <cp:lastModifiedBy>Hajime Oniki</cp:lastModifiedBy>
  <cp:lastPrinted>1999-05-31T17:11:39Z</cp:lastPrinted>
  <dcterms:created xsi:type="dcterms:W3CDTF">1999-05-02T12:37:47Z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