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7476" windowHeight="5232" tabRatio="749" firstSheet="6" activeTab="8"/>
  </bookViews>
  <sheets>
    <sheet name="予測用パラメタ" sheetId="1" r:id="rId1"/>
    <sheet name="経済波及効果 " sheetId="2" r:id="rId2"/>
    <sheet name="予測１．現行（ISDN）" sheetId="3" r:id="rId3"/>
    <sheet name="予測２．IP-ISDN" sheetId="4" r:id="rId4"/>
    <sheet name="予測３．DSL" sheetId="5" r:id="rId5"/>
    <sheet name="予測４．ケーブルTV" sheetId="6" r:id="rId6"/>
    <sheet name="予測５．光ファイバー" sheetId="7" r:id="rId7"/>
    <sheet name="予測６．WLL" sheetId="8" r:id="rId8"/>
    <sheet name="予測７．光空間" sheetId="9" r:id="rId9"/>
    <sheet name="予測８．衛星" sheetId="10" r:id="rId10"/>
    <sheet name="予測データ（世帯）" sheetId="11" r:id="rId11"/>
    <sheet name="価格・加入者指数 " sheetId="12" r:id="rId12"/>
  </sheets>
  <externalReferences>
    <externalReference r:id="rId15"/>
  </externalReferences>
  <definedNames>
    <definedName name="_xlnm.Print_Titles" localSheetId="2">'予測１．現行（ISDN）'!$A:$A</definedName>
    <definedName name="_xlnm.Print_Titles" localSheetId="3">'予測２．IP-ISDN'!$A:$A</definedName>
    <definedName name="_xlnm.Print_Titles" localSheetId="4">'予測３．DSL'!$A:$A</definedName>
    <definedName name="_xlnm.Print_Titles" localSheetId="5">'予測４．ケーブルTV'!$A:$A</definedName>
    <definedName name="_xlnm.Print_Titles" localSheetId="6">'予測５．光ファイバー'!$A:$A</definedName>
    <definedName name="_xlnm.Print_Titles" localSheetId="7">'予測６．WLL'!$A:$A</definedName>
    <definedName name="_xlnm.Print_Titles" localSheetId="8">'予測７．光空間'!$A:$A</definedName>
    <definedName name="_xlnm.Print_Titles" localSheetId="9">'予測８．衛星'!$A:$A</definedName>
  </definedNames>
  <calcPr fullCalcOnLoad="1"/>
</workbook>
</file>

<file path=xl/sharedStrings.xml><?xml version="1.0" encoding="utf-8"?>
<sst xmlns="http://schemas.openxmlformats.org/spreadsheetml/2006/main" count="1981" uniqueCount="378">
  <si>
    <t>注</t>
  </si>
  <si>
    <t>注</t>
  </si>
  <si>
    <t>千世帯</t>
  </si>
  <si>
    <t>価格指数</t>
  </si>
  <si>
    <t>加入世帯数</t>
  </si>
  <si>
    <t>%</t>
  </si>
  <si>
    <t>千世帯</t>
  </si>
  <si>
    <t>加入世帯数増</t>
  </si>
  <si>
    <t>項目</t>
  </si>
  <si>
    <t>初期生産</t>
  </si>
  <si>
    <t>大量生産</t>
  </si>
  <si>
    <t>1.0</t>
  </si>
  <si>
    <t>大量生産単価</t>
  </si>
  <si>
    <t>円／加入者</t>
  </si>
  <si>
    <t>減価償却率</t>
  </si>
  <si>
    <t>機器(6年半減)</t>
  </si>
  <si>
    <t>1.0/年</t>
  </si>
  <si>
    <t>円／世帯・月</t>
  </si>
  <si>
    <t>中間生産</t>
  </si>
  <si>
    <t>中間生産</t>
  </si>
  <si>
    <t>入力用セル（ここのデータが反映される）</t>
  </si>
  <si>
    <t>加入者機器単価</t>
  </si>
  <si>
    <t>投資単価(機器)</t>
  </si>
  <si>
    <t>Y</t>
  </si>
  <si>
    <t>I</t>
  </si>
  <si>
    <t>パラメタ</t>
  </si>
  <si>
    <t>単位</t>
  </si>
  <si>
    <t>共通</t>
  </si>
  <si>
    <t>普及価格=P*</t>
  </si>
  <si>
    <t>加入係数=S*</t>
  </si>
  <si>
    <t>回線等(12年半減)</t>
  </si>
  <si>
    <t>No.</t>
  </si>
  <si>
    <t>予測対象アクセス網</t>
  </si>
  <si>
    <t>サービス・パラメタ</t>
  </si>
  <si>
    <t>現行（ISDN）</t>
  </si>
  <si>
    <t>IP/ISDN</t>
  </si>
  <si>
    <t>DSL</t>
  </si>
  <si>
    <t>WLL</t>
  </si>
  <si>
    <t>光空間</t>
  </si>
  <si>
    <t>光ファイバー</t>
  </si>
  <si>
    <t>衛星</t>
  </si>
  <si>
    <t>インターネット</t>
  </si>
  <si>
    <t>価格ケースNo. 1（市場価格）</t>
  </si>
  <si>
    <t>項目</t>
  </si>
  <si>
    <t>単位</t>
  </si>
  <si>
    <t>世帯加入数</t>
  </si>
  <si>
    <t>加入者</t>
  </si>
  <si>
    <t>事業者</t>
  </si>
  <si>
    <t>サービス・パラメター</t>
  </si>
  <si>
    <t>普及価格=P*</t>
  </si>
  <si>
    <t>項目</t>
  </si>
  <si>
    <t>サービスへの加入世帯数・使用料</t>
  </si>
  <si>
    <t>機器購入費</t>
  </si>
  <si>
    <t>総支出</t>
  </si>
  <si>
    <t>投資</t>
  </si>
  <si>
    <t>資本ストック・減価償却</t>
  </si>
  <si>
    <t>人件費・経費</t>
  </si>
  <si>
    <t>経常収支</t>
  </si>
  <si>
    <t>加入係数=S*</t>
  </si>
  <si>
    <t>1.0</t>
  </si>
  <si>
    <t>単価</t>
  </si>
  <si>
    <t>機器</t>
  </si>
  <si>
    <t>資本ストック計</t>
  </si>
  <si>
    <t>減価償却計</t>
  </si>
  <si>
    <t>固定分</t>
  </si>
  <si>
    <t>比例分単価</t>
  </si>
  <si>
    <t>計</t>
  </si>
  <si>
    <t>収入計</t>
  </si>
  <si>
    <t>費用計</t>
  </si>
  <si>
    <t>利益</t>
  </si>
  <si>
    <t>減価償却率</t>
  </si>
  <si>
    <t>機器(6年半減)</t>
  </si>
  <si>
    <t>1.0/年</t>
  </si>
  <si>
    <t>価格</t>
  </si>
  <si>
    <t>加入世帯</t>
  </si>
  <si>
    <t>使用料</t>
  </si>
  <si>
    <t>加入者当たり単価</t>
  </si>
  <si>
    <t>計</t>
  </si>
  <si>
    <t>機器</t>
  </si>
  <si>
    <t>新加入者当</t>
  </si>
  <si>
    <t>減価償却</t>
  </si>
  <si>
    <t>資本ストック</t>
  </si>
  <si>
    <t>減価償却</t>
  </si>
  <si>
    <t>価格</t>
  </si>
  <si>
    <t>使用料計</t>
  </si>
  <si>
    <t>使用料計増</t>
  </si>
  <si>
    <t>逓減分指数</t>
  </si>
  <si>
    <t>逓減分</t>
  </si>
  <si>
    <t>逓減分指数</t>
  </si>
  <si>
    <t>人件費・経費単価</t>
  </si>
  <si>
    <t>固定分＝L1</t>
  </si>
  <si>
    <t>百万円/年</t>
  </si>
  <si>
    <t>単位</t>
  </si>
  <si>
    <t>千世帯／年</t>
  </si>
  <si>
    <t>百万円/年</t>
  </si>
  <si>
    <t>1.0</t>
  </si>
  <si>
    <t>円/世帯</t>
  </si>
  <si>
    <t>百万円/年</t>
  </si>
  <si>
    <t>円/加入者</t>
  </si>
  <si>
    <t>1.0</t>
  </si>
  <si>
    <t>円／年</t>
  </si>
  <si>
    <t>百万円/年</t>
  </si>
  <si>
    <t>千円/年・加入者</t>
  </si>
  <si>
    <t>百万円/年</t>
  </si>
  <si>
    <t>百万円/年</t>
  </si>
  <si>
    <t>比例分＝L2</t>
  </si>
  <si>
    <t>千円/年・加入者</t>
  </si>
  <si>
    <t>加入者機器単価</t>
  </si>
  <si>
    <t>初期生産</t>
  </si>
  <si>
    <t>I</t>
  </si>
  <si>
    <t>Y</t>
  </si>
  <si>
    <t>円／加入者</t>
  </si>
  <si>
    <t>投資単価(機器)</t>
  </si>
  <si>
    <t>初期生産</t>
  </si>
  <si>
    <t>中間生産</t>
  </si>
  <si>
    <t>Y</t>
  </si>
  <si>
    <t>投資単価(回線)</t>
  </si>
  <si>
    <t>共通</t>
  </si>
  <si>
    <t>大量生産</t>
  </si>
  <si>
    <t>加入者機器単価の指定</t>
  </si>
  <si>
    <t>投資単価の指定(機器)</t>
  </si>
  <si>
    <t>減価償却率</t>
  </si>
  <si>
    <t>人件費・経費単価の指定</t>
  </si>
  <si>
    <t>注</t>
  </si>
  <si>
    <t>普及価格=P*=</t>
  </si>
  <si>
    <t>A1*EXP(-A2*Y)+A3</t>
  </si>
  <si>
    <t>固定分＝L1</t>
  </si>
  <si>
    <t>加入係数=S*=</t>
  </si>
  <si>
    <t>生産高(Y)</t>
  </si>
  <si>
    <t>指数値(I)</t>
  </si>
  <si>
    <t>回線等(12年半減)</t>
  </si>
  <si>
    <t>1.0/年</t>
  </si>
  <si>
    <t>比例分＝L2</t>
  </si>
  <si>
    <t>1172</t>
  </si>
  <si>
    <t>初期生産</t>
  </si>
  <si>
    <t>0</t>
  </si>
  <si>
    <t>=A1+A3</t>
  </si>
  <si>
    <t>無限大</t>
  </si>
  <si>
    <t>=A3</t>
  </si>
  <si>
    <t>大量生産</t>
  </si>
  <si>
    <t>中間生産</t>
  </si>
  <si>
    <t>中間生産</t>
  </si>
  <si>
    <t>パラメタ：</t>
  </si>
  <si>
    <t>A1=</t>
  </si>
  <si>
    <t>A2=</t>
  </si>
  <si>
    <t>A3=</t>
  </si>
  <si>
    <t>大量生産単価</t>
  </si>
  <si>
    <t>投資単価の指定(回線)</t>
  </si>
  <si>
    <t>逓減分指数：</t>
  </si>
  <si>
    <t>千個・セット</t>
  </si>
  <si>
    <t>千個・セット</t>
  </si>
  <si>
    <t>I</t>
  </si>
  <si>
    <t>1.0</t>
  </si>
  <si>
    <t>大量生産単価</t>
  </si>
  <si>
    <t>千個・セット</t>
  </si>
  <si>
    <t>無限大</t>
  </si>
  <si>
    <t>千円/年・加入者</t>
  </si>
  <si>
    <t>投資単価(回線)</t>
  </si>
  <si>
    <t>中間生産</t>
  </si>
  <si>
    <t>投資単価の指定(回線)</t>
  </si>
  <si>
    <t>投資単価(回線等)</t>
  </si>
  <si>
    <t>ケーブルTV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</si>
  <si>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</si>
  <si>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</si>
  <si>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</si>
  <si>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</si>
  <si>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</si>
  <si>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</si>
  <si>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</si>
  <si>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</si>
  <si>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</si>
  <si>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</si>
  <si>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</si>
  <si>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</si>
  <si>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</si>
  <si>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</si>
  <si>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</si>
  <si>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</si>
  <si>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</si>
  <si>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</si>
  <si>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</si>
  <si>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</si>
  <si>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</si>
  <si>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</si>
  <si>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</si>
  <si>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</si>
  <si>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</si>
  <si>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</si>
  <si>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</si>
  <si>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</si>
  <si>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</si>
  <si>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</si>
  <si>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</si>
  <si>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</si>
  <si>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</si>
  <si>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</si>
  <si>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</si>
  <si>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</si>
  <si>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</si>
  <si>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</si>
  <si>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</si>
  <si>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</si>
  <si>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</si>
  <si>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</si>
  <si>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</si>
  <si>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</si>
  <si>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</si>
  <si>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</si>
  <si>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</si>
  <si>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</si>
  <si>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</si>
  <si>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</si>
  <si>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</si>
  <si>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</si>
  <si>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</si>
  <si>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</si>
  <si>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パラメタ</t>
  </si>
  <si>
    <t>円／世帯・月</t>
  </si>
  <si>
    <t>サービスへの加入世帯数・使用料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</si>
  <si>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</si>
  <si>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</si>
  <si>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</si>
  <si>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</si>
  <si>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</si>
  <si>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</si>
  <si>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</si>
  <si>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</si>
  <si>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</si>
  <si>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</si>
  <si>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</si>
  <si>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円／世帯・月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</si>
  <si>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</si>
  <si>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</si>
  <si>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</si>
  <si>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</si>
  <si>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</si>
  <si>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</si>
  <si>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</si>
  <si>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</si>
  <si>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</si>
  <si>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</si>
  <si>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</si>
  <si>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</si>
  <si>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</si>
  <si>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</si>
  <si>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</si>
  <si>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</si>
  <si>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</si>
  <si>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</si>
  <si>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</si>
  <si>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</si>
  <si>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</si>
  <si>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</si>
  <si>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</si>
  <si>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サービスへの加入世帯数・使用料</t>
  </si>
  <si>
    <t>投資額</t>
  </si>
  <si>
    <t>回線等</t>
  </si>
  <si>
    <t>累積利益</t>
  </si>
  <si>
    <t>減価償却率</t>
  </si>
  <si>
    <t>機器(6年半減)</t>
  </si>
  <si>
    <t>計</t>
  </si>
  <si>
    <t>機器</t>
  </si>
  <si>
    <t>回線(12年半減)</t>
  </si>
  <si>
    <t>加入率</t>
  </si>
  <si>
    <t>加入世帯数増</t>
  </si>
  <si>
    <t>使用料計増</t>
  </si>
  <si>
    <t>円/世帯・月</t>
  </si>
  <si>
    <t>百万円/年</t>
  </si>
  <si>
    <t>百万円/年</t>
  </si>
  <si>
    <t>中間生産</t>
  </si>
  <si>
    <t>中間生産</t>
  </si>
  <si>
    <t>サービス・パラメター</t>
  </si>
  <si>
    <t>加入者機器単価の指定</t>
  </si>
  <si>
    <t>人件費・経費単価の指定</t>
  </si>
  <si>
    <t>円／世帯・月</t>
  </si>
  <si>
    <t>逓減分指数：</t>
  </si>
  <si>
    <t>大量生産</t>
  </si>
  <si>
    <t>大量生産単価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</si>
  <si>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</si>
  <si>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</si>
  <si>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</si>
  <si>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</si>
  <si>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</si>
  <si>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</si>
  <si>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</si>
  <si>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</si>
  <si>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</si>
  <si>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</si>
  <si>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</si>
  <si>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</si>
  <si>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</si>
  <si>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</si>
  <si>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</si>
  <si>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</si>
  <si>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</si>
  <si>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</si>
  <si>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</si>
  <si>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</si>
  <si>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</si>
  <si>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</si>
  <si>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</si>
  <si>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</si>
  <si>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</si>
  <si>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</si>
  <si>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</si>
  <si>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</si>
  <si>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</si>
  <si>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</si>
  <si>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</si>
  <si>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</si>
  <si>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</si>
  <si>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</si>
  <si>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</si>
  <si>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機器購入費</t>
  </si>
  <si>
    <t>百万円/年</t>
  </si>
  <si>
    <t>現行（ISDN）</t>
  </si>
  <si>
    <t>IP/ISDN</t>
  </si>
  <si>
    <t>DSL</t>
  </si>
  <si>
    <t>ケーブルTV</t>
  </si>
  <si>
    <t>光ファイバー</t>
  </si>
  <si>
    <t>WLL</t>
  </si>
  <si>
    <t>光空間</t>
  </si>
  <si>
    <t>衛星</t>
  </si>
  <si>
    <t>投資額</t>
  </si>
  <si>
    <t>（全額）</t>
  </si>
  <si>
    <t>（国内自給分）</t>
  </si>
  <si>
    <t xml:space="preserve">有線通信機器          </t>
  </si>
  <si>
    <t xml:space="preserve">無線通信機器          </t>
  </si>
  <si>
    <t xml:space="preserve">他の通信機器部分品    </t>
  </si>
  <si>
    <t xml:space="preserve">通信ケーブル　　　　  </t>
  </si>
  <si>
    <t xml:space="preserve">通信機械器具賃貸業    </t>
  </si>
  <si>
    <t xml:space="preserve">電気通信施設建設      </t>
  </si>
  <si>
    <t>新アクセス・サービス予測概要（２００５年）</t>
  </si>
  <si>
    <t>２００５年経済波及効果</t>
  </si>
  <si>
    <t>No.</t>
  </si>
  <si>
    <t>加入者</t>
  </si>
  <si>
    <t>事業者</t>
  </si>
  <si>
    <t>生産誘発額</t>
  </si>
  <si>
    <t>付加価値誘発額</t>
  </si>
  <si>
    <t>投資額</t>
  </si>
  <si>
    <t>人件費・経費</t>
  </si>
  <si>
    <t>予測対象アクセス網</t>
  </si>
  <si>
    <t>使用料計</t>
  </si>
  <si>
    <t>機器</t>
  </si>
  <si>
    <t>回線等</t>
  </si>
  <si>
    <t>収入計</t>
  </si>
  <si>
    <t>累積利益</t>
  </si>
  <si>
    <t>単位</t>
  </si>
  <si>
    <t>現行（ISDN）</t>
  </si>
  <si>
    <r>
      <t>２００５年波及効果分析表（D</t>
    </r>
    <r>
      <rPr>
        <sz val="11"/>
        <rFont val="ＭＳ Ｐゴシック"/>
        <family val="3"/>
      </rPr>
      <t>O RESEARCH</t>
    </r>
    <r>
      <rPr>
        <sz val="11"/>
        <rFont val="ＭＳ Ｐゴシック"/>
        <family val="3"/>
      </rPr>
      <t>提供）</t>
    </r>
  </si>
  <si>
    <t>データ</t>
  </si>
  <si>
    <t>生産波及効果分析結果</t>
  </si>
  <si>
    <t>生産誘発額</t>
  </si>
  <si>
    <t>付加価値誘発額</t>
  </si>
  <si>
    <t>A1*EXP(-A2*L)+A3</t>
  </si>
  <si>
    <t>加入者数(L)</t>
  </si>
  <si>
    <t>逓減分指数</t>
  </si>
  <si>
    <t>単価</t>
  </si>
  <si>
    <t>初期分調整係数</t>
  </si>
  <si>
    <t>初期加入</t>
  </si>
  <si>
    <t>大量加入</t>
  </si>
  <si>
    <t>中間加入</t>
  </si>
  <si>
    <t>初期分</t>
  </si>
  <si>
    <t>Ｌ</t>
  </si>
  <si>
    <t>大量加入時分</t>
  </si>
  <si>
    <t>大量加入時分調整係数</t>
  </si>
  <si>
    <t>千人</t>
  </si>
  <si>
    <t>1,11</t>
  </si>
  <si>
    <t>2,12</t>
  </si>
  <si>
    <t>4,14</t>
  </si>
  <si>
    <t>5,15</t>
  </si>
  <si>
    <t>6,16</t>
  </si>
  <si>
    <t>7,17</t>
  </si>
  <si>
    <t>8,18</t>
  </si>
  <si>
    <t>大量加入</t>
  </si>
  <si>
    <t>Y,L</t>
  </si>
  <si>
    <t>千個・セット、千人</t>
  </si>
  <si>
    <t>パラメター一覧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</si>
</sst>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 "/>
    <numFmt numFmtId="179" formatCode="0.0%"/>
    <numFmt numFmtId="180" formatCode="0.0"/>
    <numFmt numFmtId="181" formatCode="#,##0.0_ "/>
    <numFmt numFmtId="182" formatCode="0.0_);[Red]\(0.0\)"/>
    <numFmt numFmtId="183" formatCode="0.00_ "/>
    <numFmt numFmtId="184" formatCode="0_ "/>
    <numFmt numFmtId="185" formatCode="#,##0_);[Red]\(#,##0\)"/>
    <numFmt numFmtId="186" formatCode="#,##0.0_);[Red]\(#,##0.0\)"/>
    <numFmt numFmtId="187" formatCode="0.00_);[Red]\(0.00\)"/>
    <numFmt numFmtId="188" formatCode="0_);\(0\)"/>
    <numFmt numFmtId="189" formatCode="0.000_ "/>
    <numFmt numFmtId="190" formatCode="#,##0.000_ "/>
    <numFmt numFmtId="191" formatCode="#,##0.0000000000000_ "/>
    <numFmt numFmtId="192" formatCode="#,##0.00_ "/>
    <numFmt numFmtId="193" formatCode="#,##0.0;&quot;▲ &quot;#,##0.0"/>
    <numFmt numFmtId="194" formatCode="#,##0.0;[Red]\-#,##0.0"/>
    <numFmt numFmtId="195" formatCode="#,##0.00_);[Red]\(#,##0.00\)"/>
    <numFmt numFmtId="196" formatCode="#,##0.000_);[Red]\(#,##0.000\)"/>
    <numFmt numFmtId="197" formatCode="#,##0.0000_);[Red]\(#,##0.0000\)"/>
    <numFmt numFmtId="198" formatCode="#,##0.0000_ "/>
    <numFmt numFmtId="199" formatCode="#,##0.00000_ "/>
    <numFmt numFmtId="200" formatCode="[&lt;=999]000;000\-00"/>
    <numFmt numFmtId="201" formatCode="0.000"/>
    <numFmt numFmtId="202" formatCode="0.0000"/>
    <numFmt numFmtId="203" formatCode="#,##0.00_ ;[Red]\-#,##0.00\ "/>
    <numFmt numFmtId="204" formatCode="0.000_);[Red]\(0.000\)"/>
    <numFmt numFmtId="205" formatCode="0.00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7.75"/>
      <name val="ＭＳ Ｐゴシック"/>
      <family val="3"/>
    </font>
    <font>
      <sz val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9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183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6" fontId="0" fillId="0" borderId="3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0" applyNumberFormat="1" applyBorder="1" applyAlignment="1">
      <alignment/>
    </xf>
    <xf numFmtId="49" fontId="0" fillId="0" borderId="4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vertical="top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/>
    </xf>
    <xf numFmtId="184" fontId="0" fillId="0" borderId="10" xfId="0" applyNumberFormat="1" applyBorder="1" applyAlignment="1">
      <alignment/>
    </xf>
    <xf numFmtId="181" fontId="0" fillId="0" borderId="5" xfId="0" applyNumberFormat="1" applyBorder="1" applyAlignment="1">
      <alignment/>
    </xf>
    <xf numFmtId="189" fontId="0" fillId="0" borderId="7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49" fontId="0" fillId="0" borderId="8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5" xfId="0" applyNumberFormat="1" applyBorder="1" applyAlignment="1">
      <alignment horizontal="right"/>
    </xf>
    <xf numFmtId="184" fontId="0" fillId="0" borderId="14" xfId="0" applyNumberFormat="1" applyBorder="1" applyAlignment="1">
      <alignment/>
    </xf>
    <xf numFmtId="184" fontId="0" fillId="0" borderId="6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0" fillId="0" borderId="14" xfId="0" applyNumberFormat="1" applyBorder="1" applyAlignment="1">
      <alignment/>
    </xf>
    <xf numFmtId="185" fontId="0" fillId="0" borderId="20" xfId="0" applyNumberFormat="1" applyBorder="1" applyAlignment="1">
      <alignment horizontal="right"/>
    </xf>
    <xf numFmtId="185" fontId="0" fillId="0" borderId="14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10" xfId="0" applyNumberFormat="1" applyBorder="1" applyAlignment="1">
      <alignment horizontal="right"/>
    </xf>
    <xf numFmtId="185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192" fontId="0" fillId="0" borderId="7" xfId="0" applyNumberFormat="1" applyBorder="1" applyAlignment="1">
      <alignment/>
    </xf>
    <xf numFmtId="184" fontId="0" fillId="0" borderId="7" xfId="0" applyNumberFormat="1" applyBorder="1" applyAlignment="1">
      <alignment horizontal="right"/>
    </xf>
    <xf numFmtId="49" fontId="0" fillId="0" borderId="9" xfId="0" applyNumberFormat="1" applyBorder="1" applyAlignment="1">
      <alignment/>
    </xf>
    <xf numFmtId="49" fontId="0" fillId="0" borderId="13" xfId="0" applyNumberFormat="1" applyBorder="1" applyAlignment="1">
      <alignment/>
    </xf>
    <xf numFmtId="197" fontId="0" fillId="0" borderId="20" xfId="0" applyNumberFormat="1" applyBorder="1" applyAlignment="1">
      <alignment horizontal="right"/>
    </xf>
    <xf numFmtId="197" fontId="0" fillId="0" borderId="7" xfId="0" applyNumberFormat="1" applyBorder="1" applyAlignment="1">
      <alignment horizontal="right"/>
    </xf>
    <xf numFmtId="197" fontId="0" fillId="0" borderId="14" xfId="0" applyNumberFormat="1" applyBorder="1" applyAlignment="1">
      <alignment/>
    </xf>
    <xf numFmtId="197" fontId="0" fillId="0" borderId="8" xfId="0" applyNumberFormat="1" applyBorder="1" applyAlignment="1">
      <alignment/>
    </xf>
    <xf numFmtId="197" fontId="0" fillId="0" borderId="0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0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4" xfId="0" applyBorder="1" applyAlignment="1">
      <alignment/>
    </xf>
    <xf numFmtId="0" fontId="0" fillId="0" borderId="8" xfId="0" applyBorder="1" applyAlignment="1">
      <alignment vertical="top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2" borderId="13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49" fontId="0" fillId="2" borderId="13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3" borderId="12" xfId="0" applyNumberFormat="1" applyFill="1" applyBorder="1" applyAlignment="1">
      <alignment/>
    </xf>
    <xf numFmtId="0" fontId="0" fillId="3" borderId="9" xfId="0" applyFill="1" applyBorder="1" applyAlignment="1">
      <alignment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left"/>
    </xf>
    <xf numFmtId="198" fontId="0" fillId="0" borderId="21" xfId="0" applyNumberFormat="1" applyBorder="1" applyAlignment="1">
      <alignment horizontal="right"/>
    </xf>
    <xf numFmtId="198" fontId="0" fillId="0" borderId="22" xfId="0" applyNumberFormat="1" applyBorder="1" applyAlignment="1">
      <alignment horizontal="right"/>
    </xf>
    <xf numFmtId="0" fontId="0" fillId="0" borderId="11" xfId="0" applyBorder="1" applyAlignment="1">
      <alignment/>
    </xf>
    <xf numFmtId="184" fontId="0" fillId="0" borderId="15" xfId="0" applyNumberFormat="1" applyBorder="1" applyAlignment="1">
      <alignment horizontal="right"/>
    </xf>
    <xf numFmtId="184" fontId="0" fillId="0" borderId="16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23" xfId="0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/>
    </xf>
    <xf numFmtId="0" fontId="0" fillId="2" borderId="7" xfId="0" applyFill="1" applyBorder="1" applyAlignment="1">
      <alignment vertical="top"/>
    </xf>
    <xf numFmtId="0" fontId="0" fillId="4" borderId="12" xfId="0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85" fontId="0" fillId="0" borderId="24" xfId="0" applyNumberFormat="1" applyBorder="1" applyAlignment="1">
      <alignment horizontal="right"/>
    </xf>
    <xf numFmtId="197" fontId="0" fillId="0" borderId="8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49" fontId="0" fillId="0" borderId="33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right"/>
    </xf>
    <xf numFmtId="185" fontId="0" fillId="0" borderId="4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5" fontId="0" fillId="0" borderId="37" xfId="0" applyNumberFormat="1" applyBorder="1" applyAlignment="1">
      <alignment horizontal="righ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3" xfId="0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0" fillId="0" borderId="42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49" fontId="0" fillId="0" borderId="44" xfId="0" applyNumberFormat="1" applyBorder="1" applyAlignment="1">
      <alignment horizontal="left" wrapText="1"/>
    </xf>
    <xf numFmtId="202" fontId="0" fillId="0" borderId="20" xfId="0" applyNumberFormat="1" applyBorder="1" applyAlignment="1">
      <alignment horizontal="right"/>
    </xf>
    <xf numFmtId="38" fontId="0" fillId="0" borderId="37" xfId="16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center" wrapText="1"/>
    </xf>
    <xf numFmtId="38" fontId="0" fillId="0" borderId="20" xfId="16" applyBorder="1" applyAlignment="1">
      <alignment horizontal="right"/>
    </xf>
    <xf numFmtId="38" fontId="0" fillId="0" borderId="7" xfId="16" applyBorder="1" applyAlignment="1">
      <alignment/>
    </xf>
    <xf numFmtId="40" fontId="0" fillId="0" borderId="5" xfId="16" applyNumberFormat="1" applyBorder="1" applyAlignment="1">
      <alignment/>
    </xf>
    <xf numFmtId="2" fontId="0" fillId="0" borderId="12" xfId="0" applyNumberFormat="1" applyBorder="1" applyAlignment="1">
      <alignment horizontal="right"/>
    </xf>
    <xf numFmtId="185" fontId="0" fillId="0" borderId="47" xfId="0" applyNumberFormat="1" applyBorder="1" applyAlignment="1">
      <alignment horizontal="right"/>
    </xf>
    <xf numFmtId="197" fontId="0" fillId="0" borderId="48" xfId="0" applyNumberFormat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95" fontId="0" fillId="0" borderId="4" xfId="0" applyNumberFormat="1" applyBorder="1" applyAlignment="1">
      <alignment horizontal="right"/>
    </xf>
    <xf numFmtId="203" fontId="0" fillId="0" borderId="20" xfId="16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176" fontId="0" fillId="0" borderId="14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176" fontId="0" fillId="0" borderId="8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176" fontId="0" fillId="0" borderId="8" xfId="16" applyNumberFormat="1" applyFont="1" applyBorder="1" applyAlignment="1">
      <alignment horizontal="right"/>
    </xf>
    <xf numFmtId="176" fontId="0" fillId="0" borderId="50" xfId="16" applyNumberFormat="1" applyFont="1" applyBorder="1" applyAlignment="1">
      <alignment horizontal="right"/>
    </xf>
    <xf numFmtId="0" fontId="0" fillId="0" borderId="51" xfId="0" applyFont="1" applyBorder="1" applyAlignment="1">
      <alignment horizontal="center" wrapText="1"/>
    </xf>
    <xf numFmtId="176" fontId="0" fillId="0" borderId="51" xfId="16" applyNumberFormat="1" applyFont="1" applyBorder="1" applyAlignment="1">
      <alignment horizontal="right"/>
    </xf>
    <xf numFmtId="176" fontId="0" fillId="0" borderId="52" xfId="16" applyNumberFormat="1" applyFont="1" applyBorder="1" applyAlignment="1">
      <alignment horizontal="right"/>
    </xf>
    <xf numFmtId="189" fontId="0" fillId="0" borderId="8" xfId="0" applyNumberFormat="1" applyFont="1" applyBorder="1" applyAlignment="1">
      <alignment/>
    </xf>
    <xf numFmtId="189" fontId="0" fillId="0" borderId="53" xfId="0" applyNumberFormat="1" applyFont="1" applyBorder="1" applyAlignment="1">
      <alignment/>
    </xf>
    <xf numFmtId="189" fontId="0" fillId="0" borderId="4" xfId="0" applyNumberFormat="1" applyFont="1" applyBorder="1" applyAlignment="1">
      <alignment/>
    </xf>
    <xf numFmtId="189" fontId="0" fillId="0" borderId="50" xfId="0" applyNumberFormat="1" applyFont="1" applyBorder="1" applyAlignment="1">
      <alignment/>
    </xf>
    <xf numFmtId="189" fontId="0" fillId="0" borderId="51" xfId="0" applyNumberFormat="1" applyFont="1" applyBorder="1" applyAlignment="1">
      <alignment/>
    </xf>
    <xf numFmtId="189" fontId="0" fillId="0" borderId="54" xfId="0" applyNumberFormat="1" applyFont="1" applyBorder="1" applyAlignment="1">
      <alignment/>
    </xf>
    <xf numFmtId="189" fontId="0" fillId="0" borderId="55" xfId="0" applyNumberFormat="1" applyFont="1" applyBorder="1" applyAlignment="1">
      <alignment/>
    </xf>
    <xf numFmtId="189" fontId="0" fillId="0" borderId="52" xfId="0" applyNumberFormat="1" applyFon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49" fontId="0" fillId="5" borderId="8" xfId="0" applyNumberFormat="1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5" borderId="51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49" fontId="0" fillId="3" borderId="10" xfId="0" applyNumberFormat="1" applyFill="1" applyBorder="1" applyAlignment="1">
      <alignment horizontal="center"/>
    </xf>
    <xf numFmtId="189" fontId="0" fillId="0" borderId="2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183" fontId="0" fillId="0" borderId="20" xfId="0" applyNumberFormat="1" applyBorder="1" applyAlignment="1">
      <alignment/>
    </xf>
    <xf numFmtId="49" fontId="0" fillId="0" borderId="11" xfId="0" applyNumberFormat="1" applyBorder="1" applyAlignment="1">
      <alignment/>
    </xf>
    <xf numFmtId="176" fontId="0" fillId="0" borderId="20" xfId="0" applyNumberFormat="1" applyBorder="1" applyAlignment="1">
      <alignment horizontal="right"/>
    </xf>
    <xf numFmtId="49" fontId="0" fillId="0" borderId="61" xfId="0" applyNumberFormat="1" applyBorder="1" applyAlignment="1">
      <alignment/>
    </xf>
    <xf numFmtId="185" fontId="0" fillId="0" borderId="0" xfId="0" applyNumberFormat="1" applyBorder="1" applyAlignment="1">
      <alignment horizontal="right"/>
    </xf>
    <xf numFmtId="0" fontId="0" fillId="0" borderId="30" xfId="0" applyBorder="1" applyAlignment="1">
      <alignment horizontal="center"/>
    </xf>
    <xf numFmtId="184" fontId="0" fillId="0" borderId="20" xfId="0" applyNumberFormat="1" applyBorder="1" applyAlignment="1">
      <alignment horizontal="right"/>
    </xf>
    <xf numFmtId="205" fontId="0" fillId="0" borderId="20" xfId="0" applyNumberFormat="1" applyBorder="1" applyAlignment="1">
      <alignment horizontal="righ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98" fontId="0" fillId="0" borderId="12" xfId="0" applyNumberFormat="1" applyBorder="1" applyAlignment="1">
      <alignment horizontal="right"/>
    </xf>
    <xf numFmtId="201" fontId="0" fillId="0" borderId="65" xfId="0" applyNumberFormat="1" applyBorder="1" applyAlignment="1">
      <alignment horizontal="right"/>
    </xf>
    <xf numFmtId="197" fontId="0" fillId="0" borderId="66" xfId="0" applyNumberFormat="1" applyBorder="1" applyAlignment="1">
      <alignment horizontal="right"/>
    </xf>
    <xf numFmtId="183" fontId="0" fillId="0" borderId="8" xfId="0" applyNumberFormat="1" applyBorder="1" applyAlignment="1">
      <alignment/>
    </xf>
    <xf numFmtId="183" fontId="0" fillId="0" borderId="8" xfId="0" applyNumberFormat="1" applyBorder="1" applyAlignment="1">
      <alignment horizontal="right"/>
    </xf>
    <xf numFmtId="185" fontId="0" fillId="0" borderId="8" xfId="0" applyNumberFormat="1" applyBorder="1" applyAlignment="1">
      <alignment horizontal="righ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68" xfId="0" applyBorder="1" applyAlignment="1">
      <alignment horizontal="right"/>
    </xf>
    <xf numFmtId="38" fontId="0" fillId="0" borderId="2" xfId="16" applyBorder="1" applyAlignment="1">
      <alignment horizontal="right"/>
    </xf>
    <xf numFmtId="2" fontId="0" fillId="0" borderId="1" xfId="0" applyNumberFormat="1" applyBorder="1" applyAlignment="1">
      <alignment horizontal="right"/>
    </xf>
    <xf numFmtId="198" fontId="0" fillId="0" borderId="69" xfId="0" applyNumberFormat="1" applyBorder="1" applyAlignment="1">
      <alignment horizontal="right"/>
    </xf>
    <xf numFmtId="198" fontId="0" fillId="0" borderId="70" xfId="0" applyNumberFormat="1" applyBorder="1" applyAlignment="1">
      <alignment horizontal="right"/>
    </xf>
    <xf numFmtId="201" fontId="0" fillId="0" borderId="35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185" fontId="0" fillId="0" borderId="69" xfId="0" applyNumberFormat="1" applyBorder="1" applyAlignment="1">
      <alignment horizontal="right"/>
    </xf>
    <xf numFmtId="185" fontId="0" fillId="0" borderId="9" xfId="0" applyNumberFormat="1" applyBorder="1" applyAlignment="1">
      <alignment horizontal="right"/>
    </xf>
    <xf numFmtId="195" fontId="0" fillId="0" borderId="9" xfId="0" applyNumberFormat="1" applyBorder="1" applyAlignment="1">
      <alignment horizontal="right"/>
    </xf>
    <xf numFmtId="185" fontId="0" fillId="0" borderId="70" xfId="0" applyNumberFormat="1" applyBorder="1" applyAlignment="1">
      <alignment horizontal="right"/>
    </xf>
    <xf numFmtId="185" fontId="0" fillId="0" borderId="2" xfId="0" applyNumberFormat="1" applyBorder="1" applyAlignment="1">
      <alignment horizontal="right"/>
    </xf>
    <xf numFmtId="185" fontId="0" fillId="0" borderId="1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44" xfId="0" applyBorder="1" applyAlignment="1">
      <alignment wrapText="1"/>
    </xf>
    <xf numFmtId="0" fontId="0" fillId="0" borderId="10" xfId="0" applyBorder="1" applyAlignment="1">
      <alignment horizontal="center"/>
    </xf>
    <xf numFmtId="183" fontId="0" fillId="0" borderId="4" xfId="0" applyNumberFormat="1" applyBorder="1" applyAlignment="1">
      <alignment/>
    </xf>
    <xf numFmtId="183" fontId="0" fillId="0" borderId="4" xfId="0" applyNumberFormat="1" applyBorder="1" applyAlignment="1">
      <alignment horizontal="right"/>
    </xf>
    <xf numFmtId="197" fontId="0" fillId="0" borderId="22" xfId="0" applyNumberFormat="1" applyBorder="1" applyAlignment="1">
      <alignment horizontal="right"/>
    </xf>
    <xf numFmtId="201" fontId="0" fillId="0" borderId="21" xfId="0" applyNumberFormat="1" applyBorder="1" applyAlignment="1">
      <alignment horizontal="right"/>
    </xf>
    <xf numFmtId="0" fontId="0" fillId="0" borderId="41" xfId="0" applyBorder="1" applyAlignment="1">
      <alignment horizontal="left"/>
    </xf>
    <xf numFmtId="185" fontId="0" fillId="0" borderId="45" xfId="0" applyNumberFormat="1" applyBorder="1" applyAlignment="1">
      <alignment horizontal="right"/>
    </xf>
    <xf numFmtId="197" fontId="0" fillId="0" borderId="46" xfId="0" applyNumberFormat="1" applyBorder="1" applyAlignment="1">
      <alignment horizontal="right"/>
    </xf>
    <xf numFmtId="185" fontId="0" fillId="0" borderId="62" xfId="0" applyNumberFormat="1" applyBorder="1" applyAlignment="1">
      <alignment horizontal="right"/>
    </xf>
    <xf numFmtId="195" fontId="0" fillId="0" borderId="64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Font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5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110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275"/>
          <c:w val="0.856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'予測１．現行（ISDN）'!$D$8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163253"/>
        <c:axId val="66816094"/>
      </c:lineChart>
      <c:catAx>
        <c:axId val="5216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16094"/>
        <c:crosses val="autoZero"/>
        <c:auto val="1"/>
        <c:lblOffset val="100"/>
        <c:noMultiLvlLbl val="0"/>
      </c:catAx>
      <c:valAx>
        <c:axId val="668160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63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65"/>
          <c:y val="0.0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3675"/>
          <c:w val="0.910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'予測２．IP-ISDN'!$F$8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02008"/>
        <c:crosses val="autoZero"/>
        <c:auto val="1"/>
        <c:lblOffset val="100"/>
        <c:noMultiLvlLbl val="0"/>
      </c:catAx>
      <c:valAx>
        <c:axId val="8602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412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75"/>
          <c:y val="0.05475"/>
          <c:w val="0.2522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675"/>
          <c:w val="0.95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'予測２．IP-ISDN'!$H$8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'予測２．IP-ISDN'!$J$5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'予測２．IP-ISDN'!$L$14:$L$24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74018"/>
        <c:crosses val="autoZero"/>
        <c:auto val="1"/>
        <c:lblOffset val="100"/>
        <c:noMultiLvlLbl val="0"/>
      </c:catAx>
      <c:valAx>
        <c:axId val="25674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309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75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9175"/>
          <c:w val="0.910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'予測２．IP-ISDN'!$S$6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29548"/>
        <c:crosses val="autoZero"/>
        <c:auto val="1"/>
        <c:lblOffset val="100"/>
        <c:noMultiLvlLbl val="0"/>
      </c:catAx>
      <c:valAx>
        <c:axId val="66329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73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6"/>
          <c:y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25125"/>
          <c:w val="0.77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'予測２．IP-ISDN'!$AA$6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095021"/>
        <c:axId val="3984278"/>
      </c:lineChart>
      <c:catAx>
        <c:axId val="60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4278"/>
        <c:crosses val="autoZero"/>
        <c:auto val="1"/>
        <c:lblOffset val="100"/>
        <c:noMultiLvlLbl val="0"/>
      </c:catAx>
      <c:valAx>
        <c:axId val="3984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09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85"/>
          <c:y val="0.0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95"/>
          <c:w val="0.904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'予測２．IP-ISDN'!$AF$6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'予測２．IP-ISDN'!$AG$6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91072"/>
        <c:crosses val="autoZero"/>
        <c:auto val="1"/>
        <c:lblOffset val="100"/>
        <c:noMultiLvlLbl val="0"/>
      </c:catAx>
      <c:valAx>
        <c:axId val="54291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85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5"/>
          <c:y val="0.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6"/>
          <c:w val="0.8745"/>
          <c:h val="0.88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857601"/>
        <c:axId val="35500682"/>
      </c:lineChart>
      <c:catAx>
        <c:axId val="1885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00682"/>
        <c:crosses val="autoZero"/>
        <c:auto val="1"/>
        <c:lblOffset val="100"/>
        <c:noMultiLvlLbl val="0"/>
      </c:catAx>
      <c:valAx>
        <c:axId val="35500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5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15"/>
          <c:y val="0.0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435"/>
          <c:w val="0.8152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'予測２．IP-ISDN'!$AI$6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6982964"/>
        <c:crosses val="autoZero"/>
        <c:auto val="1"/>
        <c:lblOffset val="100"/>
        <c:noMultiLvlLbl val="0"/>
      </c:catAx>
      <c:valAx>
        <c:axId val="56982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70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75"/>
          <c:w val="0.91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'予測３．DSL'!$D$8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084629"/>
        <c:axId val="52217342"/>
      </c:lineChart>
      <c:catAx>
        <c:axId val="4308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17342"/>
        <c:crosses val="autoZero"/>
        <c:auto val="1"/>
        <c:lblOffset val="100"/>
        <c:noMultiLvlLbl val="0"/>
      </c:catAx>
      <c:valAx>
        <c:axId val="52217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084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875"/>
          <c:w val="0.948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'予測３．DSL'!$F$8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4031"/>
        <c:axId val="1746280"/>
      </c:lineChart>
      <c:catAx>
        <c:axId val="19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6280"/>
        <c:crosses val="autoZero"/>
        <c:auto val="1"/>
        <c:lblOffset val="100"/>
        <c:noMultiLvlLbl val="0"/>
      </c:catAx>
      <c:valAx>
        <c:axId val="1746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4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6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275"/>
          <c:w val="0.966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'予測３．DSL'!$H$8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'予測３．DSL'!$J$5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'予測３．DSL'!$L$14:$L$24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716521"/>
        <c:axId val="7230962"/>
      </c:lineChart>
      <c:catAx>
        <c:axId val="1571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30962"/>
        <c:crosses val="autoZero"/>
        <c:auto val="1"/>
        <c:lblOffset val="100"/>
        <c:noMultiLvlLbl val="0"/>
      </c:catAx>
      <c:valAx>
        <c:axId val="7230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16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4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3"/>
          <c:w val="0.948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'予測１．現行（ISDN）'!$F$8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473935"/>
        <c:axId val="43394504"/>
      </c:lineChart>
      <c:catAx>
        <c:axId val="6447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94504"/>
        <c:crosses val="autoZero"/>
        <c:auto val="1"/>
        <c:lblOffset val="100"/>
        <c:noMultiLvlLbl val="0"/>
      </c:catAx>
      <c:valAx>
        <c:axId val="43394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47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75"/>
          <c:y val="0.0175"/>
          <c:w val="0.2522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975"/>
          <c:w val="0.946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'予測３．DSL'!$S$6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078659"/>
        <c:axId val="48837020"/>
      </c:lineChart>
      <c:catAx>
        <c:axId val="6507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37020"/>
        <c:crosses val="autoZero"/>
        <c:auto val="1"/>
        <c:lblOffset val="100"/>
        <c:noMultiLvlLbl val="0"/>
      </c:catAx>
      <c:valAx>
        <c:axId val="48837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7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3775"/>
          <c:w val="0.851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'予測３．DSL'!$AA$6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879997"/>
        <c:axId val="63484518"/>
      </c:lineChart>
      <c:catAx>
        <c:axId val="36879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84518"/>
        <c:crosses val="autoZero"/>
        <c:auto val="1"/>
        <c:lblOffset val="100"/>
        <c:noMultiLvlLbl val="0"/>
      </c:catAx>
      <c:valAx>
        <c:axId val="63484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79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75"/>
          <c:w val="0.910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'予測３．DSL'!$AF$6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'予測３．DSL'!$AG$6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489751"/>
        <c:axId val="41972304"/>
      </c:lineChart>
      <c:catAx>
        <c:axId val="3448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72304"/>
        <c:crosses val="autoZero"/>
        <c:auto val="1"/>
        <c:lblOffset val="100"/>
        <c:noMultiLvlLbl val="0"/>
      </c:catAx>
      <c:valAx>
        <c:axId val="41972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48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9"/>
          <c:w val="0.90325"/>
          <c:h val="0.883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206417"/>
        <c:axId val="44313434"/>
      </c:lineChart>
      <c:catAx>
        <c:axId val="422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13434"/>
        <c:crosses val="autoZero"/>
        <c:auto val="1"/>
        <c:lblOffset val="100"/>
        <c:noMultiLvlLbl val="0"/>
      </c:catAx>
      <c:valAx>
        <c:axId val="44313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0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9"/>
          <c:y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425"/>
          <c:w val="0.871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'予測３．DSL'!$AI$6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'予測３．DSL'!$AI$14:$AI$24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276587"/>
        <c:axId val="32618372"/>
      </c:lineChart>
      <c:catAx>
        <c:axId val="632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2618372"/>
        <c:crosses val="autoZero"/>
        <c:auto val="1"/>
        <c:lblOffset val="100"/>
        <c:noMultiLvlLbl val="0"/>
      </c:catAx>
      <c:valAx>
        <c:axId val="32618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27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75"/>
          <c:w val="0.91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'予測４．ケーブルTV'!$D$8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129893"/>
        <c:axId val="24842446"/>
      </c:lineChart>
      <c:catAx>
        <c:axId val="251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42446"/>
        <c:crosses val="autoZero"/>
        <c:auto val="1"/>
        <c:lblOffset val="100"/>
        <c:noMultiLvlLbl val="0"/>
      </c:catAx>
      <c:valAx>
        <c:axId val="24842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29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875"/>
          <c:w val="0.948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'予測４．ケーブルTV'!$F$8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255423"/>
        <c:axId val="66081080"/>
      </c:lineChart>
      <c:catAx>
        <c:axId val="2225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81080"/>
        <c:crosses val="autoZero"/>
        <c:auto val="1"/>
        <c:lblOffset val="100"/>
        <c:noMultiLvlLbl val="0"/>
      </c:catAx>
      <c:valAx>
        <c:axId val="66081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55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6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275"/>
          <c:w val="0.966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'予測４．ケーブルTV'!$H$8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'予測４．ケーブルTV'!$J$5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'予測４．ケーブルTV'!$L$14:$L$24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858809"/>
        <c:axId val="50967234"/>
      </c:lineChart>
      <c:catAx>
        <c:axId val="57858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67234"/>
        <c:crosses val="autoZero"/>
        <c:auto val="1"/>
        <c:lblOffset val="100"/>
        <c:noMultiLvlLbl val="0"/>
      </c:catAx>
      <c:valAx>
        <c:axId val="50967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858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4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975"/>
          <c:w val="0.946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'予測４．ケーブルTV'!$S$6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051923"/>
        <c:axId val="34705260"/>
      </c:lineChart>
      <c:catAx>
        <c:axId val="5605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05260"/>
        <c:crosses val="autoZero"/>
        <c:auto val="1"/>
        <c:lblOffset val="100"/>
        <c:noMultiLvlLbl val="0"/>
      </c:catAx>
      <c:valAx>
        <c:axId val="34705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51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3775"/>
          <c:w val="0.851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'予測４．ケーブルTV'!$AA$6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911885"/>
        <c:axId val="59662646"/>
      </c:lineChart>
      <c:catAx>
        <c:axId val="4391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62646"/>
        <c:crosses val="autoZero"/>
        <c:auto val="1"/>
        <c:lblOffset val="100"/>
        <c:noMultiLvlLbl val="0"/>
      </c:catAx>
      <c:valAx>
        <c:axId val="59662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911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2"/>
          <c:w val="0.96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'予測１．現行（ISDN）'!$H$8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'予測１．現行（ISDN）'!$J$5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'予測１．現行（ISDN）'!$L$14:$L$24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006217"/>
        <c:axId val="25293906"/>
      </c:lineChart>
      <c:catAx>
        <c:axId val="55006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93906"/>
        <c:crosses val="autoZero"/>
        <c:auto val="1"/>
        <c:lblOffset val="100"/>
        <c:noMultiLvlLbl val="0"/>
      </c:catAx>
      <c:valAx>
        <c:axId val="25293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006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75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75"/>
          <c:w val="0.910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'予測４．ケーブルTV'!$AF$6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'予測４．ケーブルTV'!$AG$6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2903"/>
        <c:axId val="836128"/>
      </c:lineChart>
      <c:catAx>
        <c:axId val="9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6128"/>
        <c:crosses val="autoZero"/>
        <c:auto val="1"/>
        <c:lblOffset val="100"/>
        <c:noMultiLvlLbl val="0"/>
      </c:catAx>
      <c:valAx>
        <c:axId val="836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2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9"/>
          <c:w val="0.90325"/>
          <c:h val="0.883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525153"/>
        <c:axId val="617514"/>
      </c:lineChart>
      <c:catAx>
        <c:axId val="752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14"/>
        <c:crosses val="autoZero"/>
        <c:auto val="1"/>
        <c:lblOffset val="100"/>
        <c:noMultiLvlLbl val="0"/>
      </c:catAx>
      <c:valAx>
        <c:axId val="617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52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9"/>
          <c:y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425"/>
          <c:w val="0.871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'予測４．ケーブルTV'!$AI$6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'予測４．ケーブルTV'!$AI$14:$AI$24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57627"/>
        <c:axId val="50018644"/>
      </c:lineChart>
      <c:catAx>
        <c:axId val="555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0018644"/>
        <c:crosses val="autoZero"/>
        <c:auto val="1"/>
        <c:lblOffset val="100"/>
        <c:noMultiLvlLbl val="0"/>
      </c:catAx>
      <c:valAx>
        <c:axId val="50018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5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5"/>
          <c:y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75"/>
          <c:w val="0.91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'予測５．光ファイバー'!$D$8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514613"/>
        <c:axId val="24978334"/>
      </c:lineChart>
      <c:catAx>
        <c:axId val="4751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78334"/>
        <c:crosses val="autoZero"/>
        <c:auto val="1"/>
        <c:lblOffset val="100"/>
        <c:noMultiLvlLbl val="0"/>
      </c:catAx>
      <c:valAx>
        <c:axId val="24978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14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875"/>
          <c:w val="0.948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'予測５．光ファイバー'!$F$8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478415"/>
        <c:axId val="9979144"/>
      </c:lineChart>
      <c:catAx>
        <c:axId val="23478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79144"/>
        <c:crosses val="autoZero"/>
        <c:auto val="1"/>
        <c:lblOffset val="100"/>
        <c:noMultiLvlLbl val="0"/>
      </c:catAx>
      <c:valAx>
        <c:axId val="9979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78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6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275"/>
          <c:w val="0.966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'予測５．光ファイバー'!$H$8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'予測５．光ファイバー'!$J$5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'予測５．光ファイバー'!$L$14:$L$24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703433"/>
        <c:axId val="3004306"/>
      </c:lineChart>
      <c:catAx>
        <c:axId val="2270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4306"/>
        <c:crosses val="autoZero"/>
        <c:auto val="1"/>
        <c:lblOffset val="100"/>
        <c:noMultiLvlLbl val="0"/>
      </c:catAx>
      <c:valAx>
        <c:axId val="3004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70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75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975"/>
          <c:w val="0.946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'予測５．光ファイバー'!$S$6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038755"/>
        <c:axId val="42022204"/>
      </c:lineChart>
      <c:catAx>
        <c:axId val="27038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22204"/>
        <c:crosses val="autoZero"/>
        <c:auto val="1"/>
        <c:lblOffset val="100"/>
        <c:noMultiLvlLbl val="0"/>
      </c:catAx>
      <c:valAx>
        <c:axId val="42022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038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3775"/>
          <c:w val="0.851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'予測５．光ファイバー'!$AA$6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655517"/>
        <c:axId val="48355334"/>
      </c:lineChart>
      <c:catAx>
        <c:axId val="4265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55334"/>
        <c:crosses val="autoZero"/>
        <c:auto val="1"/>
        <c:lblOffset val="100"/>
        <c:noMultiLvlLbl val="0"/>
      </c:catAx>
      <c:valAx>
        <c:axId val="48355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655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75"/>
          <c:w val="0.910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'予測５．光ファイバー'!$AF$6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'予測５．光ファイバー'!$AG$6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544823"/>
        <c:axId val="24467952"/>
      </c:lineChart>
      <c:catAx>
        <c:axId val="32544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67952"/>
        <c:crosses val="autoZero"/>
        <c:auto val="1"/>
        <c:lblOffset val="100"/>
        <c:noMultiLvlLbl val="0"/>
      </c:catAx>
      <c:valAx>
        <c:axId val="24467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44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9"/>
          <c:w val="0.90325"/>
          <c:h val="0.883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884977"/>
        <c:axId val="35747066"/>
      </c:lineChart>
      <c:catAx>
        <c:axId val="1888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47066"/>
        <c:crosses val="autoZero"/>
        <c:auto val="1"/>
        <c:lblOffset val="100"/>
        <c:noMultiLvlLbl val="0"/>
      </c:catAx>
      <c:valAx>
        <c:axId val="35747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84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25"/>
          <c:y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8625"/>
          <c:w val="0.933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'予測１．現行（ISDN）'!$S$6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318563"/>
        <c:axId val="35540476"/>
      </c:lineChart>
      <c:catAx>
        <c:axId val="2631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40476"/>
        <c:crosses val="autoZero"/>
        <c:auto val="1"/>
        <c:lblOffset val="100"/>
        <c:noMultiLvlLbl val="0"/>
      </c:catAx>
      <c:valAx>
        <c:axId val="35540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31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425"/>
          <c:w val="0.871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'予測５．光ファイバー'!$AI$6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'予測５．光ファイバー'!$AI$14:$AI$24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288139"/>
        <c:axId val="9831204"/>
      </c:lineChart>
      <c:catAx>
        <c:axId val="5328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9831204"/>
        <c:crosses val="autoZero"/>
        <c:auto val="1"/>
        <c:lblOffset val="100"/>
        <c:noMultiLvlLbl val="0"/>
      </c:catAx>
      <c:valAx>
        <c:axId val="9831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288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75"/>
          <c:w val="0.91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'予測６．WLL'!$D$8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371973"/>
        <c:axId val="58130030"/>
      </c:lineChart>
      <c:catAx>
        <c:axId val="2137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30030"/>
        <c:crosses val="autoZero"/>
        <c:auto val="1"/>
        <c:lblOffset val="100"/>
        <c:noMultiLvlLbl val="0"/>
      </c:catAx>
      <c:valAx>
        <c:axId val="58130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7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875"/>
          <c:w val="0.948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'予測６．WLL'!$F$8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408223"/>
        <c:axId val="10911960"/>
      </c:lineChart>
      <c:catAx>
        <c:axId val="5340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11960"/>
        <c:crosses val="autoZero"/>
        <c:auto val="1"/>
        <c:lblOffset val="100"/>
        <c:noMultiLvlLbl val="0"/>
      </c:catAx>
      <c:valAx>
        <c:axId val="10911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408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6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275"/>
          <c:w val="0.966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'予測６．WLL'!$H$8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'予測６．WLL'!$J$5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'予測６．WLL'!$L$14:$L$24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098777"/>
        <c:axId val="11453538"/>
      </c:lineChart>
      <c:catAx>
        <c:axId val="3109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53538"/>
        <c:crosses val="autoZero"/>
        <c:auto val="1"/>
        <c:lblOffset val="100"/>
        <c:noMultiLvlLbl val="0"/>
      </c:catAx>
      <c:valAx>
        <c:axId val="11453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9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4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975"/>
          <c:w val="0.946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'予測６．WLL'!$S$6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972979"/>
        <c:axId val="55321356"/>
      </c:lineChart>
      <c:catAx>
        <c:axId val="3597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21356"/>
        <c:crosses val="autoZero"/>
        <c:auto val="1"/>
        <c:lblOffset val="100"/>
        <c:noMultiLvlLbl val="0"/>
      </c:catAx>
      <c:valAx>
        <c:axId val="55321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97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3775"/>
          <c:w val="0.851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'予測６．WLL'!$AA$6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130157"/>
        <c:axId val="51844822"/>
      </c:lineChart>
      <c:catAx>
        <c:axId val="2813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44822"/>
        <c:crosses val="autoZero"/>
        <c:auto val="1"/>
        <c:lblOffset val="100"/>
        <c:noMultiLvlLbl val="0"/>
      </c:catAx>
      <c:valAx>
        <c:axId val="51844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13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75"/>
          <c:w val="0.910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'予測６．WLL'!$AF$6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'予測６．WLL'!$AG$6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950215"/>
        <c:axId val="38681024"/>
      </c:lineChart>
      <c:catAx>
        <c:axId val="63950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81024"/>
        <c:crosses val="autoZero"/>
        <c:auto val="1"/>
        <c:lblOffset val="100"/>
        <c:noMultiLvlLbl val="0"/>
      </c:catAx>
      <c:valAx>
        <c:axId val="38681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50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9"/>
          <c:w val="0.90325"/>
          <c:h val="0.883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584897"/>
        <c:axId val="46155210"/>
      </c:lineChart>
      <c:catAx>
        <c:axId val="1258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55210"/>
        <c:crosses val="autoZero"/>
        <c:auto val="1"/>
        <c:lblOffset val="100"/>
        <c:noMultiLvlLbl val="0"/>
      </c:catAx>
      <c:valAx>
        <c:axId val="46155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58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25"/>
          <c:y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425"/>
          <c:w val="0.871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'予測６．WLL'!$AI$6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'予測６．WLL'!$AI$14:$AI$24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743707"/>
        <c:axId val="47584500"/>
      </c:lineChart>
      <c:catAx>
        <c:axId val="1274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7584500"/>
        <c:crosses val="autoZero"/>
        <c:auto val="1"/>
        <c:lblOffset val="100"/>
        <c:noMultiLvlLbl val="0"/>
      </c:catAx>
      <c:valAx>
        <c:axId val="47584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74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75"/>
          <c:w val="0.91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'予測７．光空間'!$D$8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607317"/>
        <c:axId val="29139262"/>
      </c:lineChart>
      <c:catAx>
        <c:axId val="2560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39262"/>
        <c:crosses val="autoZero"/>
        <c:auto val="1"/>
        <c:lblOffset val="100"/>
        <c:noMultiLvlLbl val="0"/>
      </c:catAx>
      <c:valAx>
        <c:axId val="29139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60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25"/>
          <c:y val="0.303"/>
          <c:w val="0.793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'予測１．現行（ISDN）'!$AA$6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428829"/>
        <c:axId val="60206278"/>
      </c:lineChart>
      <c:catAx>
        <c:axId val="5142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06278"/>
        <c:crosses val="autoZero"/>
        <c:auto val="1"/>
        <c:lblOffset val="100"/>
        <c:noMultiLvlLbl val="0"/>
      </c:catAx>
      <c:valAx>
        <c:axId val="60206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42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425"/>
          <c:y val="0.1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875"/>
          <c:w val="0.948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'予測７．光空間'!$F$8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926767"/>
        <c:axId val="11469992"/>
      </c:lineChart>
      <c:catAx>
        <c:axId val="6092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69992"/>
        <c:crosses val="autoZero"/>
        <c:auto val="1"/>
        <c:lblOffset val="100"/>
        <c:noMultiLvlLbl val="0"/>
      </c:catAx>
      <c:valAx>
        <c:axId val="11469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92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6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275"/>
          <c:w val="0.966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'予測７．光空間'!$H$8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'予測７．光空間'!$J$5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'予測７．光空間'!$L$14:$L$24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121065"/>
        <c:axId val="56654130"/>
      </c:lineChart>
      <c:catAx>
        <c:axId val="361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54130"/>
        <c:crosses val="autoZero"/>
        <c:auto val="1"/>
        <c:lblOffset val="100"/>
        <c:noMultiLvlLbl val="0"/>
      </c:catAx>
      <c:valAx>
        <c:axId val="56654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12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4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9975"/>
          <c:w val="0.946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'予測７．光空間'!$S$6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125123"/>
        <c:axId val="25581788"/>
      </c:lineChart>
      <c:catAx>
        <c:axId val="40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81788"/>
        <c:crosses val="autoZero"/>
        <c:auto val="1"/>
        <c:lblOffset val="100"/>
        <c:noMultiLvlLbl val="0"/>
      </c:catAx>
      <c:valAx>
        <c:axId val="25581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3775"/>
          <c:w val="0.851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'予測７．光空間'!$AA$6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909501"/>
        <c:axId val="58858918"/>
      </c:lineChart>
      <c:catAx>
        <c:axId val="28909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58918"/>
        <c:crosses val="autoZero"/>
        <c:auto val="1"/>
        <c:lblOffset val="100"/>
        <c:noMultiLvlLbl val="0"/>
      </c:catAx>
      <c:valAx>
        <c:axId val="58858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09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75"/>
          <c:w val="0.910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'予測７．光空間'!$AF$6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'予測７．光空間'!$AG$6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968215"/>
        <c:axId val="2843024"/>
      </c:lineChart>
      <c:catAx>
        <c:axId val="59968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3024"/>
        <c:crosses val="autoZero"/>
        <c:auto val="1"/>
        <c:lblOffset val="100"/>
        <c:noMultiLvlLbl val="0"/>
      </c:catAx>
      <c:valAx>
        <c:axId val="2843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96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9"/>
          <c:w val="0.90325"/>
          <c:h val="0.883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587217"/>
        <c:axId val="28958362"/>
      </c:lineChart>
      <c:catAx>
        <c:axId val="2558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58362"/>
        <c:crosses val="autoZero"/>
        <c:auto val="1"/>
        <c:lblOffset val="100"/>
        <c:noMultiLvlLbl val="0"/>
      </c:catAx>
      <c:valAx>
        <c:axId val="28958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8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25"/>
          <c:y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425"/>
          <c:w val="0.871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'予測７．光空間'!$AI$6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'予測７．光空間'!$AI$14:$AI$24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298667"/>
        <c:axId val="63925956"/>
      </c:lineChart>
      <c:catAx>
        <c:axId val="592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5"/>
          <c:y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34"/>
          <c:w val="0.8532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'予測８．衛星'!$D$8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462693"/>
        <c:axId val="10619918"/>
      </c:lineChart>
      <c:catAx>
        <c:axId val="3846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19918"/>
        <c:crosses val="autoZero"/>
        <c:auto val="1"/>
        <c:lblOffset val="100"/>
        <c:noMultiLvlLbl val="0"/>
      </c:catAx>
      <c:valAx>
        <c:axId val="10619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6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9"/>
          <c:w val="0.9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'予測８．衛星'!$F$8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470399"/>
        <c:axId val="54907000"/>
      </c:lineChart>
      <c:catAx>
        <c:axId val="28470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07000"/>
        <c:crosses val="autoZero"/>
        <c:auto val="1"/>
        <c:lblOffset val="100"/>
        <c:noMultiLvlLbl val="0"/>
      </c:catAx>
      <c:valAx>
        <c:axId val="54907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470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8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175"/>
          <c:w val="0.961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'予測８．衛星'!$H$8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'予測８．衛星'!$J$5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'予測８．衛星'!$L$14:$L$24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400953"/>
        <c:axId val="18281986"/>
      </c:lineChart>
      <c:catAx>
        <c:axId val="2440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81986"/>
        <c:crosses val="autoZero"/>
        <c:auto val="1"/>
        <c:lblOffset val="100"/>
        <c:noMultiLvlLbl val="0"/>
      </c:catAx>
      <c:valAx>
        <c:axId val="18281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0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4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13"/>
          <c:w val="0.883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'予測１．現行（ISDN）'!$AF$6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'予測１．現行（ISDN）'!$AG$6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85591"/>
        <c:axId val="44870320"/>
      </c:lineChart>
      <c:catAx>
        <c:axId val="4985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70320"/>
        <c:crosses val="autoZero"/>
        <c:auto val="1"/>
        <c:lblOffset val="100"/>
        <c:noMultiLvlLbl val="0"/>
      </c:catAx>
      <c:valAx>
        <c:axId val="44870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85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5"/>
          <c:y val="0.0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9625"/>
          <c:w val="0.932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'予測８．衛星'!$S$6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320147"/>
        <c:axId val="4445868"/>
      </c:lineChart>
      <c:cat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5868"/>
        <c:crosses val="autoZero"/>
        <c:auto val="1"/>
        <c:lblOffset val="100"/>
        <c:noMultiLvlLbl val="0"/>
      </c:catAx>
      <c:valAx>
        <c:axId val="4445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320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75"/>
          <c:y val="0.23625"/>
          <c:w val="0.78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'予測８．衛星'!$AA$6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012813"/>
        <c:axId val="24570998"/>
      </c:lineChart>
      <c:cat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70998"/>
        <c:crosses val="autoZero"/>
        <c:auto val="1"/>
        <c:lblOffset val="100"/>
        <c:noMultiLvlLbl val="0"/>
      </c:catAx>
      <c:valAx>
        <c:axId val="24570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01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1875"/>
          <c:w val="0.903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'予測８．衛星'!$AF$6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'予測８．衛星'!$AG$6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812391"/>
        <c:axId val="44093792"/>
      </c:lineChart>
      <c:catAx>
        <c:axId val="198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93792"/>
        <c:crosses val="autoZero"/>
        <c:auto val="1"/>
        <c:lblOffset val="100"/>
        <c:noMultiLvlLbl val="0"/>
      </c:catAx>
      <c:valAx>
        <c:axId val="44093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812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8"/>
          <c:w val="0.87425"/>
          <c:h val="0.879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299809"/>
        <c:axId val="14827370"/>
      </c:lineChart>
      <c:catAx>
        <c:axId val="6129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27370"/>
        <c:crosses val="autoZero"/>
        <c:auto val="1"/>
        <c:lblOffset val="100"/>
        <c:noMultiLvlLbl val="0"/>
      </c:catAx>
      <c:valAx>
        <c:axId val="14827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299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525"/>
          <c:y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455"/>
          <c:w val="0.843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'予測８．衛星'!$AI$6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'予測８．衛星'!$AI$14:$AI$24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337467"/>
        <c:axId val="60166292"/>
      </c:lineChart>
      <c:cat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166292"/>
        <c:crosses val="autoZero"/>
        <c:auto val="1"/>
        <c:lblOffset val="100"/>
        <c:noMultiLvlLbl val="0"/>
      </c:catAx>
      <c:valAx>
        <c:axId val="60166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37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25"/>
          <c:y val="0.0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'予測データ（世帯）'!$K$4</c:f>
              <c:strCache>
                <c:ptCount val="1"/>
                <c:pt idx="0">
                  <c:v>世帯加入数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'予測データ（世帯）'!$J$16:$J$30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625717"/>
        <c:axId val="41631454"/>
      </c:lineChart>
      <c:catAx>
        <c:axId val="4625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31454"/>
        <c:crosses val="autoZero"/>
        <c:auto val="1"/>
        <c:lblOffset val="100"/>
        <c:noMultiLvlLbl val="0"/>
      </c:catAx>
      <c:valAx>
        <c:axId val="416314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5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'予測データ（世帯）'!$J$4</c:f>
              <c:strCache>
                <c:ptCount val="1"/>
                <c:pt idx="0">
                  <c:v>世帯当加入率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'予測データ（世帯）'!$I$16:$I$30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9138767"/>
        <c:axId val="16704584"/>
      </c:line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04584"/>
        <c:crosses val="autoZero"/>
        <c:auto val="1"/>
        <c:lblOffset val="100"/>
        <c:noMultiLvlLbl val="0"/>
      </c:catAx>
      <c:valAx>
        <c:axId val="167045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38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加入者指数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35"/>
          <c:w val="0.90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'!$B$4:$C$4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'!$C$11:$C$31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'!$D$4:$E$4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'!$E$11:$E$31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6123529"/>
        <c:axId val="10894034"/>
      </c:lineChart>
      <c:catAx>
        <c:axId val="1612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94034"/>
        <c:crosses val="autoZero"/>
        <c:auto val="1"/>
        <c:lblOffset val="100"/>
        <c:noMultiLvlLbl val="0"/>
      </c:catAx>
      <c:valAx>
        <c:axId val="108940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123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2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価格指数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55"/>
          <c:w val="0.894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'!$B$4:$C$4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'!$B$11:$B$31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'!$D$4:$E$4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'!$D$11:$D$31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0937443"/>
        <c:axId val="10001532"/>
      </c:lineChart>
      <c:catAx>
        <c:axId val="3093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2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01532"/>
        <c:crosses val="autoZero"/>
        <c:auto val="1"/>
        <c:lblOffset val="100"/>
        <c:noMultiLvlLbl val="0"/>
      </c:catAx>
      <c:valAx>
        <c:axId val="10001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37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0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65"/>
          <c:w val="0.86875"/>
          <c:h val="0.850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79697"/>
        <c:axId val="10617274"/>
      </c:lineChart>
      <c:catAx>
        <c:axId val="1179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17274"/>
        <c:crosses val="autoZero"/>
        <c:auto val="1"/>
        <c:lblOffset val="100"/>
        <c:noMultiLvlLbl val="0"/>
      </c:catAx>
      <c:valAx>
        <c:axId val="10617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79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955"/>
          <c:y val="0.0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価格ケースNo. 1（市場価格）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7775"/>
          <c:w val="0.846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'予測１．現行（ISDN）'!$AI$6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'予測１．現行（ISDN）'!$AI$14:$AI$24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446603"/>
        <c:axId val="54692836"/>
      </c:lineChart>
      <c:catAx>
        <c:axId val="28446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4692836"/>
        <c:crosses val="autoZero"/>
        <c:auto val="1"/>
        <c:lblOffset val="100"/>
        <c:noMultiLvlLbl val="0"/>
      </c:catAx>
      <c:valAx>
        <c:axId val="54692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446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"/>
          <c:y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1（市場価格）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3125"/>
          <c:w val="0.8532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'予測２．IP-ISDN'!$D$8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'予測２．IP-ISDN'!$D$14:$D$24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473477"/>
        <c:axId val="934702"/>
      </c:lineChart>
      <c:catAx>
        <c:axId val="2247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4702"/>
        <c:crosses val="autoZero"/>
        <c:auto val="1"/>
        <c:lblOffset val="100"/>
        <c:noMultiLvlLbl val="0"/>
      </c:catAx>
      <c:valAx>
        <c:axId val="93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47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65"/>
          <c:y val="0.0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62000" y="9515475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76950" y="9525000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81050" y="13820775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96000" y="13801725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34900" y="13849350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73725" y="9515475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73000" y="9515475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83250" y="13830300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23</xdr:row>
      <xdr:rowOff>114300</xdr:rowOff>
    </xdr:from>
    <xdr:to>
      <xdr:col>15</xdr:col>
      <xdr:colOff>38100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391275" y="3838575"/>
        <a:ext cx="5343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</xdr:row>
      <xdr:rowOff>66675</xdr:rowOff>
    </xdr:from>
    <xdr:to>
      <xdr:col>15</xdr:col>
      <xdr:colOff>47625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410325" y="228600"/>
        <a:ext cx="5334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21</xdr:row>
      <xdr:rowOff>142875</xdr:rowOff>
    </xdr:from>
    <xdr:to>
      <xdr:col>30</xdr:col>
      <xdr:colOff>314325</xdr:colOff>
      <xdr:row>38</xdr:row>
      <xdr:rowOff>104775</xdr:rowOff>
    </xdr:to>
    <xdr:graphicFrame>
      <xdr:nvGraphicFramePr>
        <xdr:cNvPr id="1" name="Chart 3"/>
        <xdr:cNvGraphicFramePr/>
      </xdr:nvGraphicFramePr>
      <xdr:xfrm>
        <a:off x="15401925" y="3543300"/>
        <a:ext cx="9477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438150</xdr:colOff>
      <xdr:row>0</xdr:row>
      <xdr:rowOff>142875</xdr:rowOff>
    </xdr:from>
    <xdr:to>
      <xdr:col>30</xdr:col>
      <xdr:colOff>323850</xdr:colOff>
      <xdr:row>19</xdr:row>
      <xdr:rowOff>38100</xdr:rowOff>
    </xdr:to>
    <xdr:graphicFrame>
      <xdr:nvGraphicFramePr>
        <xdr:cNvPr id="2" name="Chart 4"/>
        <xdr:cNvGraphicFramePr/>
      </xdr:nvGraphicFramePr>
      <xdr:xfrm>
        <a:off x="15401925" y="142875"/>
        <a:ext cx="94869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en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測用パラメタ"/>
      <sheetName val="予測データ（世帯）"/>
      <sheetName val="価格・加入者指数 "/>
      <sheetName val="Logistics"/>
      <sheetName val="US"/>
      <sheetName val="Online-REG"/>
      <sheetName val="予測データ （業務用）"/>
    </sheetNames>
    <sheetDataSet>
      <sheetData sheetId="0">
        <row r="6">
          <cell r="E6">
            <v>1500</v>
          </cell>
          <cell r="F6">
            <v>1750</v>
          </cell>
          <cell r="G6">
            <v>2000</v>
          </cell>
          <cell r="H6">
            <v>3000</v>
          </cell>
          <cell r="I6">
            <v>6000</v>
          </cell>
          <cell r="J6">
            <v>1500</v>
          </cell>
          <cell r="K6">
            <v>1800</v>
          </cell>
          <cell r="L6">
            <v>500</v>
          </cell>
        </row>
        <row r="7">
          <cell r="E7">
            <v>1</v>
          </cell>
          <cell r="F7">
            <v>0.95</v>
          </cell>
          <cell r="G7">
            <v>0.8</v>
          </cell>
          <cell r="H7">
            <v>0.5</v>
          </cell>
          <cell r="I7">
            <v>0.75</v>
          </cell>
          <cell r="J7">
            <v>0.3</v>
          </cell>
          <cell r="K7">
            <v>0.3</v>
          </cell>
          <cell r="L7">
            <v>0.75</v>
          </cell>
        </row>
        <row r="8">
          <cell r="E8">
            <v>0.3187</v>
          </cell>
          <cell r="F8">
            <v>0.3187</v>
          </cell>
          <cell r="G8">
            <v>0.3187</v>
          </cell>
          <cell r="H8">
            <v>0.3187</v>
          </cell>
          <cell r="I8">
            <v>0.3187</v>
          </cell>
          <cell r="J8">
            <v>0.3187</v>
          </cell>
          <cell r="K8">
            <v>0.3187</v>
          </cell>
          <cell r="L8">
            <v>0.3187</v>
          </cell>
        </row>
        <row r="9">
          <cell r="E9">
            <v>0.1746</v>
          </cell>
          <cell r="F9">
            <v>0.1746</v>
          </cell>
          <cell r="G9">
            <v>0.1746</v>
          </cell>
          <cell r="H9">
            <v>0.1746</v>
          </cell>
          <cell r="I9">
            <v>0.1746</v>
          </cell>
          <cell r="J9">
            <v>0.1746</v>
          </cell>
          <cell r="K9">
            <v>0.1746</v>
          </cell>
          <cell r="L9">
            <v>0.1746</v>
          </cell>
        </row>
        <row r="10">
          <cell r="E10">
            <v>56.517</v>
          </cell>
          <cell r="F10">
            <v>56.517</v>
          </cell>
          <cell r="G10">
            <v>56.517</v>
          </cell>
          <cell r="H10">
            <v>56.517</v>
          </cell>
          <cell r="I10">
            <v>56.517</v>
          </cell>
          <cell r="J10">
            <v>56.517</v>
          </cell>
          <cell r="K10">
            <v>56.517</v>
          </cell>
          <cell r="L10">
            <v>56.517</v>
          </cell>
        </row>
        <row r="11">
          <cell r="E11">
            <v>0.3</v>
          </cell>
          <cell r="F11">
            <v>0.3</v>
          </cell>
          <cell r="G11">
            <v>0.3</v>
          </cell>
          <cell r="H11">
            <v>0.3</v>
          </cell>
          <cell r="I11">
            <v>0.3</v>
          </cell>
          <cell r="J11">
            <v>0.3</v>
          </cell>
          <cell r="K11">
            <v>0.3</v>
          </cell>
          <cell r="L11">
            <v>0.3</v>
          </cell>
        </row>
        <row r="12">
          <cell r="E12">
            <v>3.5</v>
          </cell>
          <cell r="F12">
            <v>3.5</v>
          </cell>
          <cell r="G12">
            <v>3.5</v>
          </cell>
          <cell r="H12">
            <v>3.5</v>
          </cell>
          <cell r="I12">
            <v>3.5</v>
          </cell>
          <cell r="J12">
            <v>3.5</v>
          </cell>
          <cell r="K12">
            <v>3.5</v>
          </cell>
          <cell r="L12">
            <v>3.5</v>
          </cell>
        </row>
        <row r="13">
          <cell r="E13">
            <v>5000</v>
          </cell>
          <cell r="F13">
            <v>5000</v>
          </cell>
          <cell r="G13">
            <v>5000</v>
          </cell>
          <cell r="H13">
            <v>5000</v>
          </cell>
          <cell r="I13">
            <v>5000</v>
          </cell>
          <cell r="J13">
            <v>5000</v>
          </cell>
          <cell r="K13">
            <v>5000</v>
          </cell>
          <cell r="L13">
            <v>5000</v>
          </cell>
        </row>
        <row r="14"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</row>
        <row r="15">
          <cell r="E15">
            <v>2</v>
          </cell>
          <cell r="F15">
            <v>100</v>
          </cell>
          <cell r="G15">
            <v>10</v>
          </cell>
          <cell r="H15">
            <v>10</v>
          </cell>
          <cell r="I15">
            <v>100</v>
          </cell>
          <cell r="J15">
            <v>200</v>
          </cell>
          <cell r="K15">
            <v>200</v>
          </cell>
          <cell r="L15">
            <v>2</v>
          </cell>
        </row>
        <row r="16">
          <cell r="E16">
            <v>1000</v>
          </cell>
          <cell r="F16">
            <v>1000</v>
          </cell>
          <cell r="G16">
            <v>1000</v>
          </cell>
          <cell r="H16">
            <v>1000</v>
          </cell>
          <cell r="I16">
            <v>1000</v>
          </cell>
          <cell r="J16">
            <v>5000</v>
          </cell>
          <cell r="K16">
            <v>5000</v>
          </cell>
          <cell r="L16">
            <v>1000</v>
          </cell>
        </row>
        <row r="17">
          <cell r="E17">
            <v>1.01</v>
          </cell>
          <cell r="F17">
            <v>1.1</v>
          </cell>
          <cell r="G17">
            <v>1.1</v>
          </cell>
          <cell r="H17">
            <v>1.1</v>
          </cell>
          <cell r="I17">
            <v>1.1</v>
          </cell>
          <cell r="J17">
            <v>1.1</v>
          </cell>
          <cell r="K17">
            <v>1.1</v>
          </cell>
          <cell r="L17">
            <v>1.1</v>
          </cell>
        </row>
        <row r="18">
          <cell r="E18">
            <v>10000</v>
          </cell>
          <cell r="F18">
            <v>20000</v>
          </cell>
          <cell r="G18">
            <v>30000</v>
          </cell>
          <cell r="H18">
            <v>60000</v>
          </cell>
          <cell r="I18">
            <v>50000</v>
          </cell>
          <cell r="J18">
            <v>25000</v>
          </cell>
          <cell r="K18">
            <v>30000</v>
          </cell>
          <cell r="L18">
            <v>50000</v>
          </cell>
        </row>
        <row r="19">
          <cell r="E19">
            <v>4</v>
          </cell>
          <cell r="F19">
            <v>100</v>
          </cell>
          <cell r="G19">
            <v>10</v>
          </cell>
          <cell r="H19">
            <v>10</v>
          </cell>
          <cell r="I19">
            <v>100</v>
          </cell>
          <cell r="J19">
            <v>200</v>
          </cell>
          <cell r="K19">
            <v>200</v>
          </cell>
          <cell r="L19">
            <v>2</v>
          </cell>
        </row>
        <row r="20">
          <cell r="E20">
            <v>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</v>
          </cell>
        </row>
        <row r="21">
          <cell r="E21">
            <v>1.1</v>
          </cell>
          <cell r="F21">
            <v>1.1</v>
          </cell>
          <cell r="G21">
            <v>1.1</v>
          </cell>
          <cell r="H21">
            <v>1.1</v>
          </cell>
          <cell r="I21">
            <v>1.1</v>
          </cell>
          <cell r="J21">
            <v>1.1</v>
          </cell>
          <cell r="K21">
            <v>1.1</v>
          </cell>
          <cell r="L21">
            <v>1.1</v>
          </cell>
        </row>
        <row r="22">
          <cell r="E22">
            <v>5000</v>
          </cell>
          <cell r="F22">
            <v>20000</v>
          </cell>
          <cell r="G22">
            <v>20000</v>
          </cell>
          <cell r="H22">
            <v>15000</v>
          </cell>
          <cell r="I22">
            <v>30000</v>
          </cell>
          <cell r="J22">
            <v>20000</v>
          </cell>
          <cell r="K22">
            <v>25000</v>
          </cell>
          <cell r="L22">
            <v>10000</v>
          </cell>
        </row>
        <row r="23">
          <cell r="E23">
            <v>2</v>
          </cell>
          <cell r="F23">
            <v>100</v>
          </cell>
          <cell r="G23">
            <v>10</v>
          </cell>
          <cell r="H23">
            <v>10</v>
          </cell>
          <cell r="I23">
            <v>2</v>
          </cell>
          <cell r="J23">
            <v>100</v>
          </cell>
          <cell r="K23">
            <v>100</v>
          </cell>
          <cell r="L23">
            <v>2</v>
          </cell>
        </row>
        <row r="24">
          <cell r="E24">
            <v>2000</v>
          </cell>
          <cell r="F24">
            <v>1000</v>
          </cell>
          <cell r="G24">
            <v>1000</v>
          </cell>
          <cell r="H24">
            <v>1000</v>
          </cell>
          <cell r="I24">
            <v>1000</v>
          </cell>
          <cell r="J24">
            <v>1000</v>
          </cell>
          <cell r="K24">
            <v>1000</v>
          </cell>
          <cell r="L24">
            <v>10</v>
          </cell>
        </row>
        <row r="25">
          <cell r="E25">
            <v>1.5</v>
          </cell>
          <cell r="F25">
            <v>1.1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1.1</v>
          </cell>
        </row>
        <row r="26">
          <cell r="E26">
            <v>10000</v>
          </cell>
          <cell r="F26">
            <v>10000</v>
          </cell>
          <cell r="G26">
            <v>10000</v>
          </cell>
          <cell r="H26">
            <v>3500</v>
          </cell>
          <cell r="I26">
            <v>70000</v>
          </cell>
          <cell r="J26">
            <v>10000</v>
          </cell>
          <cell r="K26">
            <v>10000</v>
          </cell>
          <cell r="L26">
            <v>0</v>
          </cell>
        </row>
        <row r="27">
          <cell r="E27" t="str">
            <v>無限大</v>
          </cell>
        </row>
        <row r="28">
          <cell r="E28">
            <v>1</v>
          </cell>
        </row>
      </sheetData>
      <sheetData sheetId="1">
        <row r="1">
          <cell r="A1" t="str">
            <v>表1：　予測用基礎データ（世帯）</v>
          </cell>
        </row>
        <row r="2">
          <cell r="D2" t="str">
            <v>人口・世帯</v>
          </cell>
          <cell r="F2" t="str">
            <v>PC保有</v>
          </cell>
          <cell r="H2" t="str">
            <v>携帯電話・PHS保有 </v>
          </cell>
          <cell r="J2" t="str">
            <v>インターネット加入
（中位）</v>
          </cell>
          <cell r="L2" t="str">
            <v>インターネット加入
（低位）</v>
          </cell>
          <cell r="N2" t="str">
            <v>インターネット加入
（高位）</v>
          </cell>
        </row>
        <row r="4">
          <cell r="C4" t="str">
            <v>人口</v>
          </cell>
          <cell r="D4" t="str">
            <v>平均世帯人員</v>
          </cell>
          <cell r="E4" t="str">
            <v>世帯数</v>
          </cell>
          <cell r="F4" t="str">
            <v>世帯当保有率</v>
          </cell>
          <cell r="G4" t="str">
            <v>保有世帯数</v>
          </cell>
          <cell r="H4" t="str">
            <v>世帯当保有率</v>
          </cell>
          <cell r="I4" t="str">
            <v>保有世帯数</v>
          </cell>
          <cell r="J4" t="str">
            <v>世帯当加入率</v>
          </cell>
          <cell r="K4" t="str">
            <v>世帯加入数</v>
          </cell>
          <cell r="L4" t="str">
            <v>世帯当加入率</v>
          </cell>
          <cell r="M4" t="str">
            <v>世帯加入数</v>
          </cell>
          <cell r="N4" t="str">
            <v>世帯当加入率</v>
          </cell>
          <cell r="O4" t="str">
            <v>世帯加入数</v>
          </cell>
        </row>
        <row r="5">
          <cell r="A5" t="str">
            <v>単位</v>
          </cell>
          <cell r="B5" t="str">
            <v>千人</v>
          </cell>
          <cell r="C5" t="str">
            <v>人／世帯</v>
          </cell>
          <cell r="D5" t="str">
            <v>千世帯</v>
          </cell>
          <cell r="E5" t="str">
            <v>1.0</v>
          </cell>
          <cell r="F5" t="str">
            <v>千世帯</v>
          </cell>
          <cell r="G5" t="str">
            <v>1.0</v>
          </cell>
          <cell r="H5" t="str">
            <v>千世帯</v>
          </cell>
          <cell r="I5" t="str">
            <v>1.0</v>
          </cell>
          <cell r="J5" t="str">
            <v>千世帯</v>
          </cell>
          <cell r="K5" t="str">
            <v>1.0</v>
          </cell>
          <cell r="L5" t="str">
            <v>千世帯</v>
          </cell>
          <cell r="M5" t="str">
            <v>1.0</v>
          </cell>
          <cell r="N5" t="str">
            <v>千世帯</v>
          </cell>
        </row>
        <row r="6">
          <cell r="A6">
            <v>1970</v>
          </cell>
          <cell r="B6">
            <v>103720</v>
          </cell>
        </row>
        <row r="7">
          <cell r="A7">
            <v>1975</v>
          </cell>
          <cell r="B7">
            <v>111940</v>
          </cell>
        </row>
        <row r="8">
          <cell r="A8">
            <v>1980</v>
          </cell>
          <cell r="B8">
            <v>117060</v>
          </cell>
        </row>
        <row r="9">
          <cell r="A9">
            <v>1985</v>
          </cell>
          <cell r="B9">
            <v>121049</v>
          </cell>
        </row>
        <row r="10">
          <cell r="A10">
            <v>1990</v>
          </cell>
          <cell r="B10">
            <v>123611</v>
          </cell>
        </row>
        <row r="11">
          <cell r="A11">
            <v>1991</v>
          </cell>
          <cell r="B11">
            <v>124043</v>
          </cell>
        </row>
        <row r="12">
          <cell r="A12">
            <v>1992</v>
          </cell>
          <cell r="B12">
            <v>124452</v>
          </cell>
        </row>
        <row r="13">
          <cell r="A13">
            <v>1993</v>
          </cell>
          <cell r="B13">
            <v>124764</v>
          </cell>
          <cell r="G13">
            <v>3.2</v>
          </cell>
        </row>
        <row r="14">
          <cell r="A14">
            <v>1994</v>
          </cell>
          <cell r="B14">
            <v>125034</v>
          </cell>
          <cell r="C14">
            <v>3.423379425928412</v>
          </cell>
          <cell r="D14">
            <v>36523.558870805304</v>
          </cell>
          <cell r="G14">
            <v>5.8</v>
          </cell>
          <cell r="H14">
            <v>2118366.4145067073</v>
          </cell>
        </row>
        <row r="15">
          <cell r="A15">
            <v>1995</v>
          </cell>
          <cell r="B15">
            <v>125570</v>
          </cell>
          <cell r="C15">
            <v>3.3959458433859346</v>
          </cell>
          <cell r="D15">
            <v>36976.443615720375</v>
          </cell>
          <cell r="E15">
            <v>16.3</v>
          </cell>
          <cell r="F15">
            <v>6027.160309362421</v>
          </cell>
          <cell r="G15">
            <v>10.9</v>
          </cell>
          <cell r="H15">
            <v>4030432.354113521</v>
          </cell>
        </row>
        <row r="16">
          <cell r="A16">
            <v>1996</v>
          </cell>
          <cell r="B16">
            <v>125869</v>
          </cell>
          <cell r="C16">
            <v>3.3687321025137718</v>
          </cell>
          <cell r="D16">
            <v>37363.90908201803</v>
          </cell>
          <cell r="E16">
            <v>22.3</v>
          </cell>
          <cell r="F16">
            <v>8332.151725290021</v>
          </cell>
          <cell r="G16">
            <v>32.7</v>
          </cell>
          <cell r="H16">
            <v>12217998.269819897</v>
          </cell>
          <cell r="I16">
            <v>3.3</v>
          </cell>
          <cell r="J16">
            <v>1233.008999706595</v>
          </cell>
          <cell r="K16">
            <v>2.8049999999999997</v>
          </cell>
          <cell r="L16">
            <v>1048.0576497506056</v>
          </cell>
          <cell r="M16">
            <v>3.465</v>
          </cell>
          <cell r="N16">
            <v>1294.6594496919247</v>
          </cell>
        </row>
        <row r="17">
          <cell r="A17">
            <v>1997</v>
          </cell>
          <cell r="B17">
            <v>126156</v>
          </cell>
          <cell r="C17">
            <v>3.3417364415894086</v>
          </cell>
          <cell r="D17">
            <v>37751.63068814524</v>
          </cell>
          <cell r="E17">
            <v>28.2</v>
          </cell>
          <cell r="F17">
            <v>10645.959854056959</v>
          </cell>
          <cell r="G17">
            <v>61.3</v>
          </cell>
          <cell r="H17">
            <v>23141749.611833032</v>
          </cell>
          <cell r="I17">
            <v>6.4</v>
          </cell>
          <cell r="J17">
            <v>2416.1043640412954</v>
          </cell>
          <cell r="K17">
            <v>5.44</v>
          </cell>
          <cell r="L17">
            <v>2053.6887094351014</v>
          </cell>
          <cell r="M17">
            <v>6.720000000000001</v>
          </cell>
          <cell r="N17">
            <v>2536.9095822433605</v>
          </cell>
        </row>
        <row r="18">
          <cell r="A18">
            <v>1998</v>
          </cell>
          <cell r="B18">
            <v>126420</v>
          </cell>
          <cell r="C18">
            <v>3.3149571130080657</v>
          </cell>
          <cell r="D18">
            <v>38136.239984499734</v>
          </cell>
          <cell r="I18">
            <v>9.259417710650725</v>
          </cell>
          <cell r="J18">
            <v>3531.1937593010316</v>
          </cell>
          <cell r="K18">
            <v>7.870505054053116</v>
          </cell>
          <cell r="L18">
            <v>3001.514695405877</v>
          </cell>
          <cell r="M18">
            <v>9.722388596183261</v>
          </cell>
          <cell r="N18">
            <v>3707.753447266083</v>
          </cell>
        </row>
        <row r="19">
          <cell r="A19">
            <v>1999</v>
          </cell>
          <cell r="B19">
            <v>126665</v>
          </cell>
          <cell r="C19">
            <v>3.2883923831695627</v>
          </cell>
          <cell r="D19">
            <v>38518.82173437958</v>
          </cell>
          <cell r="I19">
            <v>14.243865521854827</v>
          </cell>
          <cell r="J19">
            <v>5486.569168448016</v>
          </cell>
          <cell r="K19">
            <v>12.107285693576603</v>
          </cell>
          <cell r="L19">
            <v>4663.583793180814</v>
          </cell>
          <cell r="M19">
            <v>14.95605879794757</v>
          </cell>
          <cell r="N19">
            <v>5760.897626870417</v>
          </cell>
        </row>
        <row r="20">
          <cell r="A20">
            <v>2000</v>
          </cell>
          <cell r="B20">
            <v>126892</v>
          </cell>
          <cell r="C20">
            <v>3.262040532366104</v>
          </cell>
          <cell r="D20">
            <v>38899.57796078014</v>
          </cell>
          <cell r="I20">
            <v>21.251570566794268</v>
          </cell>
          <cell r="J20">
            <v>8266.771260520341</v>
          </cell>
          <cell r="K20">
            <v>18.063834981775127</v>
          </cell>
          <cell r="L20">
            <v>7026.755571442291</v>
          </cell>
          <cell r="M20">
            <v>22.31414909513398</v>
          </cell>
          <cell r="N20">
            <v>8680.109823546358</v>
          </cell>
        </row>
        <row r="21">
          <cell r="A21">
            <v>2001</v>
          </cell>
          <cell r="B21">
            <v>127100</v>
          </cell>
          <cell r="C21">
            <v>3.2358998546709046</v>
          </cell>
          <cell r="D21">
            <v>39278.100592802875</v>
          </cell>
          <cell r="I21">
            <v>30.418900664499436</v>
          </cell>
          <cell r="J21">
            <v>11947.96640222687</v>
          </cell>
          <cell r="K21">
            <v>25.85606556482452</v>
          </cell>
          <cell r="L21">
            <v>10155.771441892839</v>
          </cell>
          <cell r="M21">
            <v>31.939845697724408</v>
          </cell>
          <cell r="N21">
            <v>12545.364722338214</v>
          </cell>
        </row>
        <row r="22">
          <cell r="A22">
            <v>2002</v>
          </cell>
          <cell r="B22">
            <v>127286</v>
          </cell>
          <cell r="C22">
            <v>3.2099686578278237</v>
          </cell>
          <cell r="D22">
            <v>39653.34667352611</v>
          </cell>
          <cell r="I22">
            <v>41.34366977771198</v>
          </cell>
          <cell r="J22">
            <v>16394.148704513973</v>
          </cell>
          <cell r="K22">
            <v>35.14211931105518</v>
          </cell>
          <cell r="L22">
            <v>13935.026398836877</v>
          </cell>
          <cell r="M22">
            <v>43.410853266597584</v>
          </cell>
          <cell r="N22">
            <v>17213.856139739673</v>
          </cell>
        </row>
        <row r="23">
          <cell r="A23">
            <v>2003</v>
          </cell>
          <cell r="B23">
            <v>127447</v>
          </cell>
          <cell r="C23">
            <v>3.1842452631417664</v>
          </cell>
          <cell r="D23">
            <v>40024.241058068874</v>
          </cell>
          <cell r="I23">
            <v>53.00461801352254</v>
          </cell>
          <cell r="J23">
            <v>21214.69608564086</v>
          </cell>
          <cell r="K23">
            <v>45.053925311494154</v>
          </cell>
          <cell r="L23">
            <v>18032.491672794727</v>
          </cell>
          <cell r="M23">
            <v>55.654848914198666</v>
          </cell>
          <cell r="N23">
            <v>22275.430889922904</v>
          </cell>
        </row>
        <row r="24">
          <cell r="A24">
            <v>2004</v>
          </cell>
          <cell r="B24">
            <v>127581</v>
          </cell>
          <cell r="C24">
            <v>3.1587280053700253</v>
          </cell>
          <cell r="D24">
            <v>40389.992358666124</v>
          </cell>
          <cell r="I24">
            <v>64.07506959156267</v>
          </cell>
          <cell r="J24">
            <v>25879.91571184216</v>
          </cell>
          <cell r="K24">
            <v>54.46380915282826</v>
          </cell>
          <cell r="L24">
            <v>21997.928355065837</v>
          </cell>
          <cell r="M24">
            <v>67.2788230711408</v>
          </cell>
          <cell r="N24">
            <v>27173.911497434274</v>
          </cell>
        </row>
        <row r="25">
          <cell r="A25">
            <v>2005</v>
          </cell>
          <cell r="B25">
            <v>127684</v>
          </cell>
          <cell r="C25">
            <v>3.133415232614475</v>
          </cell>
          <cell r="D25">
            <v>40749.147661946605</v>
          </cell>
          <cell r="I25">
            <v>73.47544650892755</v>
          </cell>
          <cell r="J25">
            <v>29940.61819319748</v>
          </cell>
          <cell r="K25">
            <v>62.45412953258841</v>
          </cell>
          <cell r="L25">
            <v>25449.525464217855</v>
          </cell>
          <cell r="M25">
            <v>77.14921883437393</v>
          </cell>
          <cell r="N25">
            <v>31437.64910285735</v>
          </cell>
        </row>
        <row r="26">
          <cell r="A26">
            <v>2006</v>
          </cell>
          <cell r="B26">
            <v>127752</v>
          </cell>
          <cell r="C26">
            <v>3.1083053062146364</v>
          </cell>
          <cell r="D26">
            <v>41100.209733122785</v>
          </cell>
          <cell r="I26">
            <v>80.73058461952404</v>
          </cell>
          <cell r="J26">
            <v>33180.439597400546</v>
          </cell>
          <cell r="K26">
            <v>68.62099692659542</v>
          </cell>
          <cell r="L26">
            <v>28203.37365779046</v>
          </cell>
          <cell r="M26">
            <v>84.76711385050024</v>
          </cell>
          <cell r="N26">
            <v>34839.46157727057</v>
          </cell>
        </row>
        <row r="27">
          <cell r="A27">
            <v>2007</v>
          </cell>
          <cell r="B27">
            <v>127782</v>
          </cell>
          <cell r="C27">
            <v>3.0833966006415947</v>
          </cell>
          <cell r="D27">
            <v>41441.960457960886</v>
          </cell>
          <cell r="I27">
            <v>85.92802716203366</v>
          </cell>
          <cell r="J27">
            <v>35610.25903879588</v>
          </cell>
          <cell r="K27">
            <v>73.0388230877286</v>
          </cell>
          <cell r="L27">
            <v>30268.720182976496</v>
          </cell>
          <cell r="M27">
            <v>90.22442852013535</v>
          </cell>
          <cell r="N27">
            <v>37390.77199073567</v>
          </cell>
        </row>
        <row r="28">
          <cell r="A28">
            <v>2008</v>
          </cell>
          <cell r="B28">
            <v>127772</v>
          </cell>
          <cell r="C28">
            <v>3.058687503392769</v>
          </cell>
          <cell r="D28">
            <v>41773.473052828136</v>
          </cell>
          <cell r="I28">
            <v>89.45589215286404</v>
          </cell>
          <cell r="J28">
            <v>37368.83300264366</v>
          </cell>
          <cell r="K28">
            <v>76.03750832993443</v>
          </cell>
          <cell r="L28">
            <v>31763.508052247107</v>
          </cell>
          <cell r="M28">
            <v>93.92868676050725</v>
          </cell>
          <cell r="N28">
            <v>39237.27465277584</v>
          </cell>
        </row>
        <row r="29">
          <cell r="A29">
            <v>2009</v>
          </cell>
          <cell r="B29">
            <v>127719</v>
          </cell>
          <cell r="C29">
            <v>3.0341764148875234</v>
          </cell>
          <cell r="D29">
            <v>42093.46542057757</v>
          </cell>
          <cell r="I29">
            <v>91.76369886760061</v>
          </cell>
          <cell r="J29">
            <v>38626.520851476394</v>
          </cell>
          <cell r="K29">
            <v>77.99914403746051</v>
          </cell>
          <cell r="L29">
            <v>32832.54272375493</v>
          </cell>
          <cell r="M29">
            <v>96.35188381098064</v>
          </cell>
          <cell r="N29">
            <v>40557.84689405022</v>
          </cell>
        </row>
        <row r="30">
          <cell r="A30">
            <v>2010</v>
          </cell>
          <cell r="B30">
            <v>127623</v>
          </cell>
          <cell r="C30">
            <v>3.0098617483636163</v>
          </cell>
          <cell r="D30">
            <v>42401.61531319015</v>
          </cell>
          <cell r="I30">
            <v>93.23713324704245</v>
          </cell>
          <cell r="J30">
            <v>39534.05056845746</v>
          </cell>
          <cell r="K30">
            <v>79.25156325998609</v>
          </cell>
          <cell r="L30">
            <v>33603.94298318884</v>
          </cell>
          <cell r="M30">
            <v>97.89898990939457</v>
          </cell>
          <cell r="N30">
            <v>41510.75309688033</v>
          </cell>
        </row>
        <row r="33">
          <cell r="A33" t="str">
            <v>注</v>
          </cell>
          <cell r="B33" t="str">
            <v>(1)</v>
          </cell>
          <cell r="C33" t="str">
            <v>(2)</v>
          </cell>
          <cell r="D33" t="str">
            <v>(3)</v>
          </cell>
          <cell r="E33" t="str">
            <v>(4)</v>
          </cell>
          <cell r="F33" t="str">
            <v>(5)</v>
          </cell>
          <cell r="G33" t="str">
            <v>(6)</v>
          </cell>
          <cell r="H33" t="str">
            <v>(7)</v>
          </cell>
          <cell r="I33" t="str">
            <v>(8)</v>
          </cell>
          <cell r="J33" t="str">
            <v>(9)</v>
          </cell>
          <cell r="K33" t="str">
            <v>(10)</v>
          </cell>
          <cell r="L33" t="str">
            <v>(11)</v>
          </cell>
          <cell r="M33" t="str">
            <v>(12)</v>
          </cell>
          <cell r="N33" t="str">
            <v>(13)</v>
          </cell>
        </row>
        <row r="37">
          <cell r="A37" t="str">
            <v>（１）　1970-1995年：　国勢調査（総務庁統計局）
　　 　1995-2010年：　日本の将来推計人口（厚生省社会福祉・人口問題研究所）</v>
          </cell>
        </row>
        <row r="38">
          <cell r="A38" t="str">
            <v>（２）　1994-1999年：　家計調査・全世帯（総務庁統計局）
　　 　2000-2010年：　上記の外挿（semi-log回帰式使用）</v>
          </cell>
        </row>
        <row r="39">
          <cell r="A39" t="str">
            <v>（３）=（１）/（２）</v>
          </cell>
        </row>
        <row r="40">
          <cell r="A40" t="str">
            <v>（４）　1995-1997年：　平成１０年度通信白書、P. 6</v>
          </cell>
        </row>
        <row r="41">
          <cell r="A41" t="str">
            <v>（５）＝（３）×（４）</v>
          </cell>
        </row>
        <row r="42">
          <cell r="A42" t="str">
            <v>（６）　1993-1997年：　平成１０年度通信白書、P.7</v>
          </cell>
        </row>
        <row r="43">
          <cell r="A43" t="str">
            <v>（７）＝（３）×（６）</v>
          </cell>
        </row>
        <row r="44">
          <cell r="A44" t="str">
            <v>（８）　1996-1997年：　平成１０年度通信白書、P.7
     　 1998-2010年：　米国インターネット加入予測値（表２）を適用した外挿（ただし、日本の世帯普及率が米国よりも１．６年遅れていると仮定）</v>
          </cell>
        </row>
        <row r="45">
          <cell r="A45" t="str">
            <v>（９）＝（３）×（８）</v>
          </cell>
        </row>
        <row r="46">
          <cell r="A46" t="str">
            <v>（１０）＝（８）×０．８５</v>
          </cell>
        </row>
        <row r="47">
          <cell r="A47" t="str">
            <v>（１１）＝（３）×（１０）</v>
          </cell>
        </row>
        <row r="48">
          <cell r="A48" t="str">
            <v>（１２）＝（８）×１．０５</v>
          </cell>
        </row>
        <row r="49">
          <cell r="A49" t="str">
            <v>（１３）＝（３）×（１２）</v>
          </cell>
        </row>
      </sheetData>
      <sheetData sheetId="2">
        <row r="1">
          <cell r="A1" t="str">
            <v>表3：　価格・加入者指数：</v>
          </cell>
        </row>
        <row r="3">
          <cell r="A3" t="str">
            <v>新アクセス・サービス単価（普及時価格＝1.00）・加入者数指数（無調整指数＝1.00）</v>
          </cell>
        </row>
        <row r="5">
          <cell r="B5" t="str">
            <v>価格ケースNo. 1</v>
          </cell>
          <cell r="D5" t="str">
            <v>価格ケースNo. 2</v>
          </cell>
        </row>
        <row r="6">
          <cell r="B6" t="str">
            <v>価格指数</v>
          </cell>
          <cell r="C6" t="str">
            <v>加入者指数</v>
          </cell>
          <cell r="D6" t="str">
            <v>価格指数</v>
          </cell>
          <cell r="E6" t="str">
            <v>加入者指数</v>
          </cell>
        </row>
        <row r="7">
          <cell r="A7" t="str">
            <v>単位</v>
          </cell>
        </row>
        <row r="8">
          <cell r="A8">
            <v>1996</v>
          </cell>
        </row>
        <row r="9">
          <cell r="A9">
            <v>1997</v>
          </cell>
        </row>
        <row r="10">
          <cell r="A10">
            <v>1998</v>
          </cell>
        </row>
        <row r="11">
          <cell r="A11">
            <v>1999</v>
          </cell>
        </row>
        <row r="12">
          <cell r="A12">
            <v>2000</v>
          </cell>
          <cell r="B12">
            <v>9.989999999655668</v>
          </cell>
          <cell r="C12">
            <v>0.009999999387532455</v>
          </cell>
          <cell r="D12">
            <v>1.090000000203974</v>
          </cell>
          <cell r="E12">
            <v>0.0999999979602598</v>
          </cell>
        </row>
        <row r="13">
          <cell r="A13">
            <v>2001</v>
          </cell>
          <cell r="B13">
            <v>9.961153118862503</v>
          </cell>
          <cell r="C13">
            <v>0.017623698656438612</v>
          </cell>
          <cell r="D13">
            <v>1.0812268225516846</v>
          </cell>
          <cell r="E13">
            <v>0.18773177448315495</v>
          </cell>
        </row>
        <row r="14">
          <cell r="A14">
            <v>2002</v>
          </cell>
          <cell r="B14">
            <v>9.850476028407666</v>
          </cell>
          <cell r="C14">
            <v>0.030878198003536556</v>
          </cell>
          <cell r="D14">
            <v>1.0675333512869374</v>
          </cell>
          <cell r="E14">
            <v>0.32466648713062585</v>
          </cell>
        </row>
        <row r="15">
          <cell r="A15">
            <v>2003</v>
          </cell>
          <cell r="B15">
            <v>9.444036558973723</v>
          </cell>
          <cell r="C15">
            <v>0.05355772458165475</v>
          </cell>
          <cell r="D15">
            <v>1.05</v>
          </cell>
          <cell r="E15">
            <v>0.5</v>
          </cell>
        </row>
        <row r="16">
          <cell r="A16">
            <v>2004</v>
          </cell>
          <cell r="B16">
            <v>8.162212588967215</v>
          </cell>
          <cell r="C16">
            <v>0.09132524611740009</v>
          </cell>
          <cell r="D16">
            <v>1.0324666487130625</v>
          </cell>
          <cell r="E16">
            <v>0.6753335128693742</v>
          </cell>
        </row>
        <row r="17">
          <cell r="A17">
            <v>2005</v>
          </cell>
          <cell r="B17">
            <v>5.5</v>
          </cell>
          <cell r="C17">
            <v>0.15146330233381258</v>
          </cell>
          <cell r="D17">
            <v>1.0187731774483155</v>
          </cell>
          <cell r="E17">
            <v>0.8122682255168451</v>
          </cell>
        </row>
        <row r="18">
          <cell r="A18">
            <v>2006</v>
          </cell>
          <cell r="B18">
            <v>2.837787411032785</v>
          </cell>
          <cell r="C18">
            <v>0.2407119956002155</v>
          </cell>
          <cell r="D18">
            <v>1.009999999796026</v>
          </cell>
          <cell r="E18">
            <v>0.9000000020397403</v>
          </cell>
        </row>
        <row r="19">
          <cell r="A19">
            <v>2007</v>
          </cell>
          <cell r="B19">
            <v>1.5559634410262775</v>
          </cell>
          <cell r="C19">
            <v>0.36022447611689157</v>
          </cell>
          <cell r="D19">
            <v>1.0050707997810433</v>
          </cell>
          <cell r="E19">
            <v>0.9492920021895666</v>
          </cell>
        </row>
        <row r="20">
          <cell r="A20">
            <v>2008</v>
          </cell>
          <cell r="B20">
            <v>1.149523971592334</v>
          </cell>
          <cell r="C20">
            <v>0.5</v>
          </cell>
          <cell r="D20">
            <v>1.0025037092534457</v>
          </cell>
          <cell r="E20">
            <v>0.9749629074655435</v>
          </cell>
        </row>
        <row r="21">
          <cell r="A21">
            <v>2009</v>
          </cell>
          <cell r="B21">
            <v>1.0388468811374958</v>
          </cell>
          <cell r="C21">
            <v>0.6397755238831084</v>
          </cell>
          <cell r="D21">
            <v>1.0012195121405185</v>
          </cell>
          <cell r="E21">
            <v>0.9878048785948144</v>
          </cell>
        </row>
        <row r="22">
          <cell r="A22">
            <v>2010</v>
          </cell>
          <cell r="B22">
            <v>1.0100000003443332</v>
          </cell>
          <cell r="C22">
            <v>0.7592880043997845</v>
          </cell>
          <cell r="D22">
            <v>1.0005900164546118</v>
          </cell>
          <cell r="E22">
            <v>0.9940998354538816</v>
          </cell>
        </row>
        <row r="23">
          <cell r="A23">
            <v>2011</v>
          </cell>
          <cell r="B23">
            <v>1.0025680705916853</v>
          </cell>
          <cell r="C23">
            <v>0.8485366976661873</v>
          </cell>
          <cell r="D23">
            <v>1.0002845220029546</v>
          </cell>
          <cell r="E23">
            <v>0.9971547799704532</v>
          </cell>
        </row>
        <row r="24">
          <cell r="A24">
            <v>2012</v>
          </cell>
          <cell r="B24">
            <v>1.0006590936937136</v>
          </cell>
          <cell r="C24">
            <v>0.9086747538825999</v>
          </cell>
          <cell r="D24">
            <v>1.0001369862920688</v>
          </cell>
          <cell r="E24">
            <v>0.9986301370793126</v>
          </cell>
        </row>
        <row r="25">
          <cell r="A25">
            <v>2013</v>
          </cell>
          <cell r="B25">
            <v>1.0001691293053834</v>
          </cell>
          <cell r="C25">
            <v>0.9464422754183451</v>
          </cell>
          <cell r="D25">
            <v>1.00006590301671</v>
          </cell>
          <cell r="E25">
            <v>0.9993409698329</v>
          </cell>
        </row>
        <row r="26">
          <cell r="A26">
            <v>2014</v>
          </cell>
          <cell r="B26">
            <v>1.0000433983279233</v>
          </cell>
          <cell r="C26">
            <v>0.9691218019964636</v>
          </cell>
          <cell r="D26">
            <v>1.0000316937112406</v>
          </cell>
          <cell r="E26">
            <v>0.9996830628875949</v>
          </cell>
        </row>
        <row r="27">
          <cell r="A27">
            <v>2015</v>
          </cell>
          <cell r="B27">
            <v>1.0000111358306716</v>
          </cell>
          <cell r="C27">
            <v>0.9823763013435615</v>
          </cell>
          <cell r="D27">
            <v>1.000015239254943</v>
          </cell>
          <cell r="E27">
            <v>0.9998476074505702</v>
          </cell>
        </row>
        <row r="28">
          <cell r="A28">
            <v>2016</v>
          </cell>
          <cell r="B28">
            <v>1.0000028574002782</v>
          </cell>
          <cell r="C28">
            <v>0.9900000006124676</v>
          </cell>
          <cell r="D28">
            <v>1.0000073268493483</v>
          </cell>
          <cell r="E28">
            <v>0.9999267315065172</v>
          </cell>
        </row>
        <row r="29">
          <cell r="A29">
            <v>2017</v>
          </cell>
          <cell r="B29">
            <v>1.0000007331945866</v>
          </cell>
          <cell r="C29">
            <v>0.9943448075861653</v>
          </cell>
          <cell r="D29">
            <v>1.000003522515761</v>
          </cell>
          <cell r="E29">
            <v>0.9999647748423888</v>
          </cell>
        </row>
        <row r="30">
          <cell r="A30">
            <v>2018</v>
          </cell>
          <cell r="B30">
            <v>1.0000001881340224</v>
          </cell>
          <cell r="C30">
            <v>0.9968079662595928</v>
          </cell>
          <cell r="D30">
            <v>1.0000016934799096</v>
          </cell>
          <cell r="E30">
            <v>0.9999830652009029</v>
          </cell>
        </row>
        <row r="31">
          <cell r="A31">
            <v>2019</v>
          </cell>
          <cell r="B31">
            <v>1.0000000482742364</v>
          </cell>
          <cell r="C31">
            <v>0.9982002207846893</v>
          </cell>
          <cell r="D31">
            <v>1.000000814147377</v>
          </cell>
          <cell r="E31">
            <v>0.99999185852623</v>
          </cell>
        </row>
        <row r="32">
          <cell r="A32">
            <v>2020</v>
          </cell>
          <cell r="B32">
            <v>1.0000000123869242</v>
          </cell>
          <cell r="C32">
            <v>0.9989858399465821</v>
          </cell>
          <cell r="D32">
            <v>1.0000003914028865</v>
          </cell>
          <cell r="E32">
            <v>0.9999960859711342</v>
          </cell>
        </row>
        <row r="34">
          <cell r="A34" t="str">
            <v>注</v>
          </cell>
          <cell r="B34" t="str">
            <v>(1)</v>
          </cell>
          <cell r="C34" t="str">
            <v>(2)</v>
          </cell>
          <cell r="D34" t="str">
            <v>(3)</v>
          </cell>
          <cell r="E34" t="str">
            <v>(4)</v>
          </cell>
        </row>
        <row r="36">
          <cell r="A36" t="str">
            <v>（１）　2000=9.99、　2010=1.01を仮定、中間をLogistic関数値で補間。</v>
          </cell>
        </row>
        <row r="37">
          <cell r="A37" t="str">
            <v>（２）　2000=0.01、　2010=0.99を仮定、中間をLogistic関数値で補間。</v>
          </cell>
        </row>
        <row r="38">
          <cell r="A38" t="str">
            <v>（３）　2000=1.09、　2010=1.01を仮定、中間をLogistic関数値で補間。</v>
          </cell>
        </row>
        <row r="39">
          <cell r="A39" t="str">
            <v>（４）　2000=0.10、　2010=0.99を仮定、中間をLogistic関数値で補間。</v>
          </cell>
        </row>
        <row r="40">
          <cell r="A40" t="str">
            <v>（５）　0万台=100.0、　1,000万台を仮定、中間を Exponential 関数値で補間。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L4" sqref="L4"/>
    </sheetView>
  </sheetViews>
  <sheetFormatPr defaultColWidth="9.00390625" defaultRowHeight="13.5"/>
  <cols>
    <col min="1" max="1" width="17.125" style="0" customWidth="1"/>
    <col min="2" max="2" width="16.375" style="0" bestFit="1" customWidth="1"/>
    <col min="3" max="3" width="2.50390625" style="0" bestFit="1" customWidth="1"/>
    <col min="4" max="4" width="15.875" style="0" customWidth="1"/>
    <col min="5" max="5" width="11.75390625" style="0" bestFit="1" customWidth="1"/>
    <col min="6" max="6" width="8.50390625" style="0" bestFit="1" customWidth="1"/>
    <col min="7" max="7" width="8.125" style="0" bestFit="1" customWidth="1"/>
    <col min="8" max="8" width="11.50390625" style="0" bestFit="1" customWidth="1"/>
    <col min="9" max="9" width="12.50390625" style="0" bestFit="1" customWidth="1"/>
    <col min="10" max="11" width="8.125" style="0" bestFit="1" customWidth="1"/>
    <col min="12" max="12" width="8.50390625" style="0" bestFit="1" customWidth="1"/>
  </cols>
  <sheetData>
    <row r="1" spans="1:13" ht="13.5" thickBot="1">
      <c r="A1" s="175" t="s">
        <v>31</v>
      </c>
      <c r="B1" s="176"/>
      <c r="C1" s="176"/>
      <c r="D1" s="177"/>
      <c r="E1" s="173" t="s">
        <v>367</v>
      </c>
      <c r="F1" s="173" t="s">
        <v>368</v>
      </c>
      <c r="G1" s="173">
        <v>313</v>
      </c>
      <c r="H1" s="173" t="s">
        <v>369</v>
      </c>
      <c r="I1" s="173" t="s">
        <v>370</v>
      </c>
      <c r="J1" s="173" t="s">
        <v>371</v>
      </c>
      <c r="K1" s="173" t="s">
        <v>372</v>
      </c>
      <c r="L1" s="290" t="s">
        <v>373</v>
      </c>
      <c r="M1" s="307"/>
    </row>
    <row r="2" spans="1:13" s="7" customFormat="1" ht="27" thickBot="1">
      <c r="A2" s="204" t="s">
        <v>32</v>
      </c>
      <c r="B2" s="146"/>
      <c r="C2" s="212"/>
      <c r="D2" s="213"/>
      <c r="E2" s="214" t="s">
        <v>34</v>
      </c>
      <c r="F2" s="214" t="s">
        <v>35</v>
      </c>
      <c r="G2" s="214" t="s">
        <v>36</v>
      </c>
      <c r="H2" s="214" t="s">
        <v>161</v>
      </c>
      <c r="I2" s="214" t="s">
        <v>39</v>
      </c>
      <c r="J2" s="214" t="s">
        <v>37</v>
      </c>
      <c r="K2" s="214" t="s">
        <v>38</v>
      </c>
      <c r="L2" s="291" t="s">
        <v>40</v>
      </c>
      <c r="M2" s="308"/>
    </row>
    <row r="3" spans="1:13" ht="13.5" thickBot="1">
      <c r="A3" s="204" t="s">
        <v>8</v>
      </c>
      <c r="B3" s="178"/>
      <c r="C3" s="178"/>
      <c r="D3" s="194" t="s">
        <v>26</v>
      </c>
      <c r="E3" s="189" t="s">
        <v>25</v>
      </c>
      <c r="F3" s="174" t="s">
        <v>25</v>
      </c>
      <c r="G3" s="174" t="s">
        <v>25</v>
      </c>
      <c r="H3" s="174" t="s">
        <v>25</v>
      </c>
      <c r="I3" s="174" t="s">
        <v>25</v>
      </c>
      <c r="J3" s="174" t="s">
        <v>25</v>
      </c>
      <c r="K3" s="174" t="s">
        <v>25</v>
      </c>
      <c r="L3" s="292" t="s">
        <v>25</v>
      </c>
      <c r="M3" s="307"/>
    </row>
    <row r="4" spans="1:13" ht="12.75">
      <c r="A4" s="205" t="s">
        <v>33</v>
      </c>
      <c r="B4" s="179" t="s">
        <v>28</v>
      </c>
      <c r="C4" s="184"/>
      <c r="D4" s="195" t="s">
        <v>17</v>
      </c>
      <c r="E4" s="211">
        <f>'[1]予測用パラメタ'!E6</f>
        <v>1500</v>
      </c>
      <c r="F4" s="211">
        <f>'[1]予測用パラメタ'!F6</f>
        <v>1750</v>
      </c>
      <c r="G4" s="211">
        <f>'[1]予測用パラメタ'!G6</f>
        <v>2000</v>
      </c>
      <c r="H4" s="211">
        <f>'[1]予測用パラメタ'!H6</f>
        <v>3000</v>
      </c>
      <c r="I4" s="211">
        <f>'[1]予測用パラメタ'!I6</f>
        <v>6000</v>
      </c>
      <c r="J4" s="211">
        <f>'[1]予測用パラメタ'!J6</f>
        <v>1500</v>
      </c>
      <c r="K4" s="211">
        <f>'[1]予測用パラメタ'!K6</f>
        <v>1800</v>
      </c>
      <c r="L4" s="293">
        <f>'[1]予測用パラメタ'!L6</f>
        <v>500</v>
      </c>
      <c r="M4" s="307"/>
    </row>
    <row r="5" spans="1:13" ht="13.5" thickBot="1">
      <c r="A5" s="206"/>
      <c r="B5" s="169" t="s">
        <v>29</v>
      </c>
      <c r="C5" s="185"/>
      <c r="D5" s="196" t="s">
        <v>11</v>
      </c>
      <c r="E5" s="218">
        <f>'[1]予測用パラメタ'!E7</f>
        <v>1</v>
      </c>
      <c r="F5" s="218">
        <f>'[1]予測用パラメタ'!F7</f>
        <v>0.95</v>
      </c>
      <c r="G5" s="218">
        <f>'[1]予測用パラメタ'!G7</f>
        <v>0.8</v>
      </c>
      <c r="H5" s="218">
        <f>'[1]予測用パラメタ'!H7</f>
        <v>0.5</v>
      </c>
      <c r="I5" s="218">
        <f>'[1]予測用パラメタ'!I7</f>
        <v>0.75</v>
      </c>
      <c r="J5" s="218">
        <f>'[1]予測用パラメタ'!J7</f>
        <v>0.3</v>
      </c>
      <c r="K5" s="218">
        <f>'[1]予測用パラメタ'!K7</f>
        <v>0.3</v>
      </c>
      <c r="L5" s="294">
        <f>'[1]予測用パラメタ'!L7</f>
        <v>0.75</v>
      </c>
      <c r="M5" s="307"/>
    </row>
    <row r="6" spans="1:13" ht="12.75">
      <c r="A6" s="207" t="s">
        <v>14</v>
      </c>
      <c r="B6" s="180" t="s">
        <v>15</v>
      </c>
      <c r="C6" s="186"/>
      <c r="D6" s="197" t="s">
        <v>16</v>
      </c>
      <c r="E6" s="138">
        <f>'[1]予測用パラメタ'!E8</f>
        <v>0.3187</v>
      </c>
      <c r="F6" s="138">
        <f>'[1]予測用パラメタ'!F8</f>
        <v>0.3187</v>
      </c>
      <c r="G6" s="138">
        <f>'[1]予測用パラメタ'!G8</f>
        <v>0.3187</v>
      </c>
      <c r="H6" s="138">
        <f>'[1]予測用パラメタ'!H8</f>
        <v>0.3187</v>
      </c>
      <c r="I6" s="138">
        <f>'[1]予測用パラメタ'!I8</f>
        <v>0.3187</v>
      </c>
      <c r="J6" s="138">
        <f>'[1]予測用パラメタ'!J8</f>
        <v>0.3187</v>
      </c>
      <c r="K6" s="138">
        <f>'[1]予測用パラメタ'!K8</f>
        <v>0.3187</v>
      </c>
      <c r="L6" s="295">
        <f>'[1]予測用パラメタ'!L8</f>
        <v>0.3187</v>
      </c>
      <c r="M6" s="307"/>
    </row>
    <row r="7" spans="1:13" ht="13.5" thickBot="1">
      <c r="A7" s="208"/>
      <c r="B7" s="181" t="s">
        <v>30</v>
      </c>
      <c r="C7" s="187"/>
      <c r="D7" s="198" t="s">
        <v>16</v>
      </c>
      <c r="E7" s="284">
        <f>'[1]予測用パラメタ'!E9</f>
        <v>0.1746</v>
      </c>
      <c r="F7" s="139">
        <f>'[1]予測用パラメタ'!F9</f>
        <v>0.1746</v>
      </c>
      <c r="G7" s="139">
        <f>'[1]予測用パラメタ'!G9</f>
        <v>0.1746</v>
      </c>
      <c r="H7" s="139">
        <f>'[1]予測用パラメタ'!H9</f>
        <v>0.1746</v>
      </c>
      <c r="I7" s="139">
        <f>'[1]予測用パラメタ'!I9</f>
        <v>0.1746</v>
      </c>
      <c r="J7" s="139">
        <f>'[1]予測用パラメタ'!J9</f>
        <v>0.1746</v>
      </c>
      <c r="K7" s="139">
        <f>'[1]予測用パラメタ'!K9</f>
        <v>0.1746</v>
      </c>
      <c r="L7" s="296">
        <f>'[1]予測用パラメタ'!L9</f>
        <v>0.1746</v>
      </c>
      <c r="M7" s="307"/>
    </row>
    <row r="8" spans="1:13" ht="12.75">
      <c r="A8" s="281" t="s">
        <v>89</v>
      </c>
      <c r="B8" s="9" t="s">
        <v>362</v>
      </c>
      <c r="C8" s="25"/>
      <c r="D8" s="314" t="s">
        <v>106</v>
      </c>
      <c r="E8" s="313">
        <f>'[1]予測用パラメタ'!E10</f>
        <v>56.517</v>
      </c>
      <c r="F8" s="285">
        <f>'[1]予測用パラメタ'!F10</f>
        <v>56.517</v>
      </c>
      <c r="G8" s="285">
        <f>'[1]予測用パラメタ'!G10</f>
        <v>56.517</v>
      </c>
      <c r="H8" s="285">
        <f>'[1]予測用パラメタ'!H10</f>
        <v>56.517</v>
      </c>
      <c r="I8" s="285">
        <f>'[1]予測用パラメタ'!I10</f>
        <v>56.517</v>
      </c>
      <c r="J8" s="285">
        <f>'[1]予測用パラメタ'!J10</f>
        <v>56.517</v>
      </c>
      <c r="K8" s="285">
        <f>'[1]予測用パラメタ'!K10</f>
        <v>56.517</v>
      </c>
      <c r="L8" s="297">
        <f>'[1]予測用パラメタ'!L10</f>
        <v>56.517</v>
      </c>
      <c r="M8" s="307"/>
    </row>
    <row r="9" spans="1:13" ht="12.75">
      <c r="A9" s="282"/>
      <c r="B9" s="82" t="s">
        <v>358</v>
      </c>
      <c r="C9" s="157" t="s">
        <v>24</v>
      </c>
      <c r="D9" s="201" t="s">
        <v>95</v>
      </c>
      <c r="E9" s="310">
        <f>'[1]予測用パラメタ'!E11</f>
        <v>0.3</v>
      </c>
      <c r="F9" s="287">
        <f>'[1]予測用パラメタ'!F11</f>
        <v>0.3</v>
      </c>
      <c r="G9" s="287">
        <f>'[1]予測用パラメタ'!G11</f>
        <v>0.3</v>
      </c>
      <c r="H9" s="287">
        <f>'[1]予測用パラメタ'!H11</f>
        <v>0.3</v>
      </c>
      <c r="I9" s="287">
        <f>'[1]予測用パラメタ'!I11</f>
        <v>0.3</v>
      </c>
      <c r="J9" s="287">
        <f>'[1]予測用パラメタ'!J11</f>
        <v>0.3</v>
      </c>
      <c r="K9" s="287">
        <f>'[1]予測用パラメタ'!K11</f>
        <v>0.3</v>
      </c>
      <c r="L9" s="298">
        <f>'[1]予測用パラメタ'!L11</f>
        <v>0.3</v>
      </c>
      <c r="M9" s="307"/>
    </row>
    <row r="10" spans="1:13" ht="12.75">
      <c r="A10" s="282"/>
      <c r="B10" s="59" t="s">
        <v>359</v>
      </c>
      <c r="C10" s="309" t="s">
        <v>24</v>
      </c>
      <c r="D10" s="201" t="s">
        <v>95</v>
      </c>
      <c r="E10" s="311">
        <f>'[1]予測用パラメタ'!E12</f>
        <v>3.5</v>
      </c>
      <c r="F10" s="288">
        <f>'[1]予測用パラメタ'!F12</f>
        <v>3.5</v>
      </c>
      <c r="G10" s="288">
        <f>'[1]予測用パラメタ'!G12</f>
        <v>3.5</v>
      </c>
      <c r="H10" s="288">
        <f>'[1]予測用パラメタ'!H12</f>
        <v>3.5</v>
      </c>
      <c r="I10" s="288">
        <f>'[1]予測用パラメタ'!I12</f>
        <v>3.5</v>
      </c>
      <c r="J10" s="288">
        <f>'[1]予測用パラメタ'!J12</f>
        <v>3.5</v>
      </c>
      <c r="K10" s="288">
        <f>'[1]予測用パラメタ'!K12</f>
        <v>3.5</v>
      </c>
      <c r="L10" s="299">
        <f>'[1]予測用パラメタ'!L12</f>
        <v>3.5</v>
      </c>
      <c r="M10" s="307"/>
    </row>
    <row r="11" spans="1:13" ht="12.75">
      <c r="A11" s="282"/>
      <c r="B11" s="148" t="s">
        <v>361</v>
      </c>
      <c r="C11" s="309" t="s">
        <v>363</v>
      </c>
      <c r="D11" s="200" t="s">
        <v>366</v>
      </c>
      <c r="E11" s="190">
        <f>'[1]予測用パラメタ'!E13</f>
        <v>5000</v>
      </c>
      <c r="F11" s="289">
        <f>'[1]予測用パラメタ'!F13</f>
        <v>5000</v>
      </c>
      <c r="G11" s="289">
        <f>'[1]予測用パラメタ'!G13</f>
        <v>5000</v>
      </c>
      <c r="H11" s="289">
        <f>'[1]予測用パラメタ'!H13</f>
        <v>5000</v>
      </c>
      <c r="I11" s="289">
        <f>'[1]予測用パラメタ'!I13</f>
        <v>5000</v>
      </c>
      <c r="J11" s="289">
        <f>'[1]予測用パラメタ'!J13</f>
        <v>5000</v>
      </c>
      <c r="K11" s="289">
        <f>'[1]予測用パラメタ'!K13</f>
        <v>5000</v>
      </c>
      <c r="L11" s="77">
        <f>'[1]予測用パラメタ'!L13</f>
        <v>5000</v>
      </c>
      <c r="M11" s="307"/>
    </row>
    <row r="12" spans="1:13" ht="13.5" thickBot="1">
      <c r="A12" s="283"/>
      <c r="B12" s="2"/>
      <c r="C12" s="309" t="s">
        <v>24</v>
      </c>
      <c r="D12" s="202"/>
      <c r="E12" s="312">
        <f>'[1]予測用パラメタ'!E14</f>
        <v>2</v>
      </c>
      <c r="F12" s="286">
        <f>'[1]予測用パラメタ'!F14</f>
        <v>2</v>
      </c>
      <c r="G12" s="286">
        <f>'[1]予測用パラメタ'!G14</f>
        <v>2</v>
      </c>
      <c r="H12" s="286">
        <f>'[1]予測用パラメタ'!H14</f>
        <v>2</v>
      </c>
      <c r="I12" s="286">
        <f>'[1]予測用パラメタ'!I14</f>
        <v>2</v>
      </c>
      <c r="J12" s="286">
        <f>'[1]予測用パラメタ'!J14</f>
        <v>2</v>
      </c>
      <c r="K12" s="286">
        <f>'[1]予測用パラメタ'!K14</f>
        <v>2</v>
      </c>
      <c r="L12" s="300">
        <f>'[1]予測用パラメタ'!L14</f>
        <v>2</v>
      </c>
      <c r="M12" s="307"/>
    </row>
    <row r="13" spans="1:13" ht="12.75">
      <c r="A13" s="207" t="s">
        <v>21</v>
      </c>
      <c r="B13" s="180" t="s">
        <v>9</v>
      </c>
      <c r="C13" s="186" t="s">
        <v>24</v>
      </c>
      <c r="D13" s="197" t="s">
        <v>11</v>
      </c>
      <c r="E13" s="193">
        <f>'[1]予測用パラメタ'!E15</f>
        <v>2</v>
      </c>
      <c r="F13" s="221">
        <f>'[1]予測用パラメタ'!F15</f>
        <v>100</v>
      </c>
      <c r="G13" s="221">
        <f>'[1]予測用パラメタ'!G15</f>
        <v>10</v>
      </c>
      <c r="H13" s="221">
        <f>'[1]予測用パラメタ'!H15</f>
        <v>10</v>
      </c>
      <c r="I13" s="221">
        <f>'[1]予測用パラメタ'!I15</f>
        <v>100</v>
      </c>
      <c r="J13" s="221">
        <f>'[1]予測用パラメタ'!J15</f>
        <v>200</v>
      </c>
      <c r="K13" s="221">
        <f>'[1]予測用パラメタ'!K15</f>
        <v>200</v>
      </c>
      <c r="L13" s="301">
        <f>'[1]予測用パラメタ'!L15</f>
        <v>2</v>
      </c>
      <c r="M13" s="307"/>
    </row>
    <row r="14" spans="1:13" ht="12.75">
      <c r="A14" s="205"/>
      <c r="B14" s="182" t="s">
        <v>18</v>
      </c>
      <c r="C14" s="157" t="s">
        <v>23</v>
      </c>
      <c r="D14" s="200" t="s">
        <v>149</v>
      </c>
      <c r="E14" s="190">
        <f>'[1]予測用パラメタ'!E16</f>
        <v>1000</v>
      </c>
      <c r="F14" s="190">
        <f>'[1]予測用パラメタ'!F16</f>
        <v>1000</v>
      </c>
      <c r="G14" s="190">
        <f>'[1]予測用パラメタ'!G16</f>
        <v>1000</v>
      </c>
      <c r="H14" s="190">
        <f>'[1]予測用パラメタ'!H16</f>
        <v>1000</v>
      </c>
      <c r="I14" s="190">
        <f>'[1]予測用パラメタ'!I16</f>
        <v>1000</v>
      </c>
      <c r="J14" s="190">
        <f>'[1]予測用パラメタ'!J16</f>
        <v>5000</v>
      </c>
      <c r="K14" s="190">
        <f>'[1]予測用パラメタ'!K16</f>
        <v>5000</v>
      </c>
      <c r="L14" s="302">
        <f>'[1]予測用パラメタ'!L16</f>
        <v>1000</v>
      </c>
      <c r="M14" s="307"/>
    </row>
    <row r="15" spans="1:13" ht="12.75">
      <c r="A15" s="205"/>
      <c r="B15" s="172"/>
      <c r="C15" s="157" t="s">
        <v>24</v>
      </c>
      <c r="D15" s="201" t="s">
        <v>11</v>
      </c>
      <c r="E15" s="222">
        <f>'[1]予測用パラメタ'!E17</f>
        <v>1.01</v>
      </c>
      <c r="F15" s="222">
        <f>'[1]予測用パラメタ'!F17</f>
        <v>1.1</v>
      </c>
      <c r="G15" s="222">
        <f>'[1]予測用パラメタ'!G17</f>
        <v>1.1</v>
      </c>
      <c r="H15" s="222">
        <f>'[1]予測用パラメタ'!H17</f>
        <v>1.1</v>
      </c>
      <c r="I15" s="222">
        <f>'[1]予測用パラメタ'!I17</f>
        <v>1.1</v>
      </c>
      <c r="J15" s="222">
        <f>'[1]予測用パラメタ'!J17</f>
        <v>1.1</v>
      </c>
      <c r="K15" s="222">
        <f>'[1]予測用パラメタ'!K17</f>
        <v>1.1</v>
      </c>
      <c r="L15" s="303">
        <f>'[1]予測用パラメタ'!L17</f>
        <v>1.1</v>
      </c>
      <c r="M15" s="307"/>
    </row>
    <row r="16" spans="1:13" ht="13.5" thickBot="1">
      <c r="A16" s="208"/>
      <c r="B16" s="168" t="s">
        <v>12</v>
      </c>
      <c r="C16" s="188"/>
      <c r="D16" s="202" t="s">
        <v>13</v>
      </c>
      <c r="E16" s="191">
        <f>'[1]予測用パラメタ'!E18</f>
        <v>10000</v>
      </c>
      <c r="F16" s="191">
        <f>'[1]予測用パラメタ'!F18</f>
        <v>20000</v>
      </c>
      <c r="G16" s="191">
        <f>'[1]予測用パラメタ'!G18</f>
        <v>30000</v>
      </c>
      <c r="H16" s="191">
        <f>'[1]予測用パラメタ'!H18</f>
        <v>60000</v>
      </c>
      <c r="I16" s="191">
        <f>'[1]予測用パラメタ'!I18</f>
        <v>50000</v>
      </c>
      <c r="J16" s="191">
        <f>'[1]予測用パラメタ'!J18</f>
        <v>25000</v>
      </c>
      <c r="K16" s="191">
        <f>'[1]予測用パラメタ'!K18</f>
        <v>30000</v>
      </c>
      <c r="L16" s="304">
        <f>'[1]予測用パラメタ'!L18</f>
        <v>50000</v>
      </c>
      <c r="M16" s="307"/>
    </row>
    <row r="17" spans="1:13" ht="12.75">
      <c r="A17" s="205" t="s">
        <v>22</v>
      </c>
      <c r="B17" s="172" t="s">
        <v>9</v>
      </c>
      <c r="C17" s="158" t="s">
        <v>24</v>
      </c>
      <c r="D17" s="203" t="s">
        <v>11</v>
      </c>
      <c r="E17" s="193">
        <f>'[1]予測用パラメタ'!E19</f>
        <v>4</v>
      </c>
      <c r="F17" s="193">
        <f>'[1]予測用パラメタ'!F19</f>
        <v>100</v>
      </c>
      <c r="G17" s="193">
        <f>'[1]予測用パラメタ'!G19</f>
        <v>10</v>
      </c>
      <c r="H17" s="193">
        <f>'[1]予測用パラメタ'!H19</f>
        <v>10</v>
      </c>
      <c r="I17" s="193">
        <f>'[1]予測用パラメタ'!I19</f>
        <v>100</v>
      </c>
      <c r="J17" s="193">
        <f>'[1]予測用パラメタ'!J19</f>
        <v>200</v>
      </c>
      <c r="K17" s="193">
        <f>'[1]予測用パラメタ'!K19</f>
        <v>200</v>
      </c>
      <c r="L17" s="305">
        <f>'[1]予測用パラメタ'!L19</f>
        <v>2</v>
      </c>
      <c r="M17" s="307"/>
    </row>
    <row r="18" spans="1:13" ht="12.75">
      <c r="A18" s="209"/>
      <c r="B18" s="182" t="s">
        <v>19</v>
      </c>
      <c r="C18" s="157" t="s">
        <v>23</v>
      </c>
      <c r="D18" s="200" t="s">
        <v>149</v>
      </c>
      <c r="E18" s="190">
        <f>'[1]予測用パラメタ'!E20</f>
        <v>2000</v>
      </c>
      <c r="F18" s="190">
        <f>'[1]予測用パラメタ'!F20</f>
        <v>1000</v>
      </c>
      <c r="G18" s="190">
        <f>'[1]予測用パラメタ'!G20</f>
        <v>1000</v>
      </c>
      <c r="H18" s="190">
        <f>'[1]予測用パラメタ'!H20</f>
        <v>1000</v>
      </c>
      <c r="I18" s="190">
        <f>'[1]予測用パラメタ'!I20</f>
        <v>1000</v>
      </c>
      <c r="J18" s="190">
        <f>'[1]予測用パラメタ'!J20</f>
        <v>1000</v>
      </c>
      <c r="K18" s="190">
        <f>'[1]予測用パラメタ'!K20</f>
        <v>1000</v>
      </c>
      <c r="L18" s="302">
        <f>'[1]予測用パラメタ'!L20</f>
        <v>10</v>
      </c>
      <c r="M18" s="307"/>
    </row>
    <row r="19" spans="1:13" ht="12.75">
      <c r="A19" s="209"/>
      <c r="B19" s="172"/>
      <c r="C19" s="157" t="s">
        <v>24</v>
      </c>
      <c r="D19" s="201" t="s">
        <v>11</v>
      </c>
      <c r="E19" s="222">
        <f>'[1]予測用パラメタ'!E21</f>
        <v>1.1</v>
      </c>
      <c r="F19" s="222">
        <f>'[1]予測用パラメタ'!F21</f>
        <v>1.1</v>
      </c>
      <c r="G19" s="222">
        <f>'[1]予測用パラメタ'!G21</f>
        <v>1.1</v>
      </c>
      <c r="H19" s="222">
        <f>'[1]予測用パラメタ'!H21</f>
        <v>1.1</v>
      </c>
      <c r="I19" s="222">
        <f>'[1]予測用パラメタ'!I21</f>
        <v>1.1</v>
      </c>
      <c r="J19" s="222">
        <f>'[1]予測用パラメタ'!J21</f>
        <v>1.1</v>
      </c>
      <c r="K19" s="222">
        <f>'[1]予測用パラメタ'!K21</f>
        <v>1.1</v>
      </c>
      <c r="L19" s="303">
        <f>'[1]予測用パラメタ'!L21</f>
        <v>1.1</v>
      </c>
      <c r="M19" s="307"/>
    </row>
    <row r="20" spans="1:13" ht="13.5" thickBot="1">
      <c r="A20" s="209"/>
      <c r="B20" s="170" t="s">
        <v>12</v>
      </c>
      <c r="C20" s="185"/>
      <c r="D20" s="199" t="s">
        <v>13</v>
      </c>
      <c r="E20" s="192">
        <f>'[1]予測用パラメタ'!E22</f>
        <v>5000</v>
      </c>
      <c r="F20" s="192">
        <f>'[1]予測用パラメタ'!F22</f>
        <v>20000</v>
      </c>
      <c r="G20" s="192">
        <f>'[1]予測用パラメタ'!G22</f>
        <v>20000</v>
      </c>
      <c r="H20" s="192">
        <f>'[1]予測用パラメタ'!H22</f>
        <v>15000</v>
      </c>
      <c r="I20" s="192">
        <f>'[1]予測用パラメタ'!I22</f>
        <v>30000</v>
      </c>
      <c r="J20" s="192">
        <f>'[1]予測用パラメタ'!J22</f>
        <v>20000</v>
      </c>
      <c r="K20" s="192">
        <f>'[1]予測用パラメタ'!K22</f>
        <v>25000</v>
      </c>
      <c r="L20" s="306">
        <f>'[1]予測用パラメタ'!L22</f>
        <v>10000</v>
      </c>
      <c r="M20" s="307"/>
    </row>
    <row r="21" spans="1:13" ht="12.75">
      <c r="A21" s="207" t="s">
        <v>160</v>
      </c>
      <c r="B21" s="180" t="s">
        <v>9</v>
      </c>
      <c r="C21" s="186" t="s">
        <v>24</v>
      </c>
      <c r="D21" s="197" t="s">
        <v>11</v>
      </c>
      <c r="E21" s="221">
        <f>'[1]予測用パラメタ'!E23</f>
        <v>2</v>
      </c>
      <c r="F21" s="221">
        <f>'[1]予測用パラメタ'!F23</f>
        <v>100</v>
      </c>
      <c r="G21" s="221">
        <f>'[1]予測用パラメタ'!G23</f>
        <v>10</v>
      </c>
      <c r="H21" s="221">
        <f>'[1]予測用パラメタ'!H23</f>
        <v>10</v>
      </c>
      <c r="I21" s="221">
        <f>'[1]予測用パラメタ'!I23</f>
        <v>2</v>
      </c>
      <c r="J21" s="221">
        <f>'[1]予測用パラメタ'!J23</f>
        <v>100</v>
      </c>
      <c r="K21" s="221">
        <f>'[1]予測用パラメタ'!K23</f>
        <v>100</v>
      </c>
      <c r="L21" s="301">
        <f>'[1]予測用パラメタ'!L23</f>
        <v>2</v>
      </c>
      <c r="M21" s="307"/>
    </row>
    <row r="22" spans="1:13" ht="12.75">
      <c r="A22" s="205"/>
      <c r="B22" s="182" t="s">
        <v>19</v>
      </c>
      <c r="C22" s="157" t="s">
        <v>23</v>
      </c>
      <c r="D22" s="200" t="s">
        <v>149</v>
      </c>
      <c r="E22" s="190">
        <f>'[1]予測用パラメタ'!E24</f>
        <v>2000</v>
      </c>
      <c r="F22" s="190">
        <f>'[1]予測用パラメタ'!F24</f>
        <v>1000</v>
      </c>
      <c r="G22" s="190">
        <f>'[1]予測用パラメタ'!G24</f>
        <v>1000</v>
      </c>
      <c r="H22" s="190">
        <f>'[1]予測用パラメタ'!H24</f>
        <v>1000</v>
      </c>
      <c r="I22" s="190">
        <f>'[1]予測用パラメタ'!I24</f>
        <v>1000</v>
      </c>
      <c r="J22" s="190">
        <f>'[1]予測用パラメタ'!J24</f>
        <v>1000</v>
      </c>
      <c r="K22" s="190">
        <f>'[1]予測用パラメタ'!K24</f>
        <v>1000</v>
      </c>
      <c r="L22" s="302">
        <f>'[1]予測用パラメタ'!L24</f>
        <v>10</v>
      </c>
      <c r="M22" s="307"/>
    </row>
    <row r="23" spans="1:13" ht="12.75">
      <c r="A23" s="205"/>
      <c r="B23" s="172"/>
      <c r="C23" s="157" t="s">
        <v>24</v>
      </c>
      <c r="D23" s="201" t="s">
        <v>11</v>
      </c>
      <c r="E23" s="222">
        <f>'[1]予測用パラメタ'!E25</f>
        <v>1.5</v>
      </c>
      <c r="F23" s="222">
        <f>'[1]予測用パラメタ'!F25</f>
        <v>1.1</v>
      </c>
      <c r="G23" s="222">
        <f>'[1]予測用パラメタ'!G25</f>
        <v>2</v>
      </c>
      <c r="H23" s="222">
        <f>'[1]予測用パラメタ'!H25</f>
        <v>2</v>
      </c>
      <c r="I23" s="222">
        <f>'[1]予測用パラメタ'!I25</f>
        <v>2</v>
      </c>
      <c r="J23" s="222">
        <f>'[1]予測用パラメタ'!J25</f>
        <v>2</v>
      </c>
      <c r="K23" s="222">
        <f>'[1]予測用パラメタ'!K25</f>
        <v>2</v>
      </c>
      <c r="L23" s="303">
        <f>'[1]予測用パラメタ'!L25</f>
        <v>1.1</v>
      </c>
      <c r="M23" s="307"/>
    </row>
    <row r="24" spans="1:13" ht="13.5" thickBot="1">
      <c r="A24" s="208"/>
      <c r="B24" s="168" t="s">
        <v>12</v>
      </c>
      <c r="C24" s="188"/>
      <c r="D24" s="202" t="s">
        <v>13</v>
      </c>
      <c r="E24" s="191">
        <f>'[1]予測用パラメタ'!E26</f>
        <v>10000</v>
      </c>
      <c r="F24" s="191">
        <f>'[1]予測用パラメタ'!F26</f>
        <v>10000</v>
      </c>
      <c r="G24" s="191">
        <f>'[1]予測用パラメタ'!G26</f>
        <v>10000</v>
      </c>
      <c r="H24" s="191">
        <f>'[1]予測用パラメタ'!H26</f>
        <v>3500</v>
      </c>
      <c r="I24" s="191">
        <f>'[1]予測用パラメタ'!I26</f>
        <v>70000</v>
      </c>
      <c r="J24" s="191">
        <f>'[1]予測用パラメタ'!J26</f>
        <v>10000</v>
      </c>
      <c r="K24" s="191">
        <f>'[1]予測用パラメタ'!K26</f>
        <v>10000</v>
      </c>
      <c r="L24" s="304">
        <f>'[1]予測用パラメタ'!L26</f>
        <v>0</v>
      </c>
      <c r="M24" s="307"/>
    </row>
    <row r="25" spans="1:13" ht="12.75">
      <c r="A25" s="205" t="s">
        <v>27</v>
      </c>
      <c r="B25" s="171" t="s">
        <v>10</v>
      </c>
      <c r="C25" s="158" t="s">
        <v>23</v>
      </c>
      <c r="D25" s="200" t="s">
        <v>149</v>
      </c>
      <c r="E25" s="317" t="str">
        <f>'[1]予測用パラメタ'!E27</f>
        <v>無限大</v>
      </c>
      <c r="F25" s="315">
        <f>'[1]予測用パラメタ'!F27</f>
        <v>0</v>
      </c>
      <c r="G25" s="219">
        <f>'[1]予測用パラメタ'!G27</f>
        <v>0</v>
      </c>
      <c r="H25" s="219">
        <f>'[1]予測用パラメタ'!H27</f>
        <v>0</v>
      </c>
      <c r="I25" s="219">
        <f>'[1]予測用パラメタ'!I27</f>
        <v>0</v>
      </c>
      <c r="J25" s="219">
        <f>'[1]予測用パラメタ'!J27</f>
        <v>0</v>
      </c>
      <c r="K25" s="219">
        <f>'[1]予測用パラメタ'!K27</f>
        <v>0</v>
      </c>
      <c r="L25" s="219">
        <f>'[1]予測用パラメタ'!L27</f>
        <v>0</v>
      </c>
      <c r="M25" s="307"/>
    </row>
    <row r="26" spans="1:13" ht="13.5" thickBot="1">
      <c r="A26" s="208"/>
      <c r="B26" s="183"/>
      <c r="C26" s="187" t="s">
        <v>24</v>
      </c>
      <c r="D26" s="198" t="s">
        <v>11</v>
      </c>
      <c r="E26" s="318">
        <f>'[1]予測用パラメタ'!E28</f>
        <v>1</v>
      </c>
      <c r="F26" s="316">
        <f>'[1]予測用パラメタ'!F28</f>
        <v>0</v>
      </c>
      <c r="G26" s="220">
        <f>'[1]予測用パラメタ'!G28</f>
        <v>0</v>
      </c>
      <c r="H26" s="220">
        <f>'[1]予測用パラメタ'!H28</f>
        <v>0</v>
      </c>
      <c r="I26" s="220">
        <f>'[1]予測用パラメタ'!I28</f>
        <v>0</v>
      </c>
      <c r="J26" s="220">
        <f>'[1]予測用パラメタ'!J28</f>
        <v>0</v>
      </c>
      <c r="K26" s="220">
        <f>'[1]予測用パラメタ'!K28</f>
        <v>0</v>
      </c>
      <c r="L26" s="220">
        <f>'[1]予測用パラメタ'!L28</f>
        <v>0</v>
      </c>
      <c r="M26" s="307"/>
    </row>
  </sheetData>
  <printOptions/>
  <pageMargins left="0.5511811023622047" right="0.4330708661417323" top="0.984251968503937" bottom="0.984251968503937" header="0.5118110236220472" footer="0.5118110236220472"/>
  <pageSetup orientation="landscape" paperSize="9" r:id="rId1"/>
  <headerFooter alignWithMargins="0">
    <oddFooter>&amp;L&amp;F&amp; / &amp;A&amp;R&amp;P&amp;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M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278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279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280</v>
      </c>
      <c r="AP4" s="215">
        <f>SUM('予測用パラメタ'!L4:'予測用パラメタ'!L4)</f>
        <v>500</v>
      </c>
    </row>
    <row r="5" spans="1:42" s="19" customFormat="1" ht="14.25" thickBot="1" thickTop="1">
      <c r="A5" s="40" t="s">
        <v>50</v>
      </c>
      <c r="B5" s="29"/>
      <c r="C5" s="114" t="s">
        <v>51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215">
        <f>SUM('予測用パラメタ'!L5:'予測用パラメタ'!L5)</f>
        <v>0.75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281</v>
      </c>
      <c r="T6" s="109"/>
      <c r="U6" s="119"/>
      <c r="V6" s="120"/>
      <c r="W6" s="121" t="s">
        <v>61</v>
      </c>
      <c r="X6" s="120"/>
      <c r="Y6" s="121" t="s">
        <v>282</v>
      </c>
      <c r="Z6" s="120"/>
      <c r="AA6" s="123" t="s">
        <v>62</v>
      </c>
      <c r="AB6" s="123" t="s">
        <v>63</v>
      </c>
      <c r="AC6" s="124" t="s">
        <v>64</v>
      </c>
      <c r="AD6" s="125" t="s">
        <v>65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283</v>
      </c>
      <c r="AJ6" s="150"/>
      <c r="AK6" s="22"/>
      <c r="AL6" s="140" t="s">
        <v>70</v>
      </c>
      <c r="AM6" s="53" t="s">
        <v>71</v>
      </c>
      <c r="AN6" s="156"/>
      <c r="AO6" s="160" t="s">
        <v>72</v>
      </c>
      <c r="AP6" s="215">
        <f>SUM('予測用パラメタ'!L6:'予測用パラメタ'!L6)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284</v>
      </c>
      <c r="M7" s="40" t="s">
        <v>284</v>
      </c>
      <c r="N7" s="99" t="s">
        <v>285</v>
      </c>
      <c r="P7" s="67" t="s">
        <v>282</v>
      </c>
      <c r="R7" s="93" t="s">
        <v>77</v>
      </c>
      <c r="S7" s="97" t="s">
        <v>78</v>
      </c>
      <c r="T7" s="97" t="s">
        <v>282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286</v>
      </c>
      <c r="AN7" s="156"/>
      <c r="AO7" s="160" t="s">
        <v>72</v>
      </c>
      <c r="AP7" s="215">
        <f>SUM('予測用パラメタ'!L7:'予測用パラメタ'!L7)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287</v>
      </c>
      <c r="F8" s="92" t="s">
        <v>4</v>
      </c>
      <c r="G8" s="92" t="s">
        <v>7</v>
      </c>
      <c r="H8" s="92" t="s">
        <v>84</v>
      </c>
      <c r="I8" s="39" t="s">
        <v>85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53" t="s">
        <v>90</v>
      </c>
      <c r="AN8" s="156"/>
      <c r="AO8" s="137" t="s">
        <v>91</v>
      </c>
      <c r="AP8" s="215">
        <f>SUM('予測用パラメタ'!L8:'予測用パラメタ'!L8)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288</v>
      </c>
      <c r="E9" s="130" t="s">
        <v>5</v>
      </c>
      <c r="F9" s="131" t="s">
        <v>6</v>
      </c>
      <c r="G9" s="131" t="s">
        <v>93</v>
      </c>
      <c r="H9" s="131" t="s">
        <v>94</v>
      </c>
      <c r="I9" s="129" t="s">
        <v>94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289</v>
      </c>
      <c r="T9" s="129" t="s">
        <v>289</v>
      </c>
      <c r="U9" s="129" t="s">
        <v>289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132" t="s">
        <v>101</v>
      </c>
      <c r="AD9" s="133" t="s">
        <v>102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66"/>
      <c r="AM9" s="53" t="s">
        <v>105</v>
      </c>
      <c r="AN9" s="156"/>
      <c r="AO9" s="137" t="s">
        <v>106</v>
      </c>
      <c r="AP9" s="215">
        <f>SUM('予測用パラメタ'!L9:'予測用パラメタ'!L9)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107</v>
      </c>
      <c r="AM10" s="58" t="s">
        <v>108</v>
      </c>
      <c r="AN10" s="165" t="s">
        <v>109</v>
      </c>
      <c r="AO10" s="160" t="s">
        <v>95</v>
      </c>
      <c r="AP10" s="215">
        <f>SUM('予測用パラメタ'!L13:'予測用パラメタ'!L13)</f>
        <v>2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290</v>
      </c>
      <c r="AN11" s="156" t="s">
        <v>110</v>
      </c>
      <c r="AO11" s="137" t="s">
        <v>150</v>
      </c>
      <c r="AP11" s="215">
        <f>SUM('予測用パラメタ'!L14:'予測用パラメタ'!L14)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151</v>
      </c>
      <c r="AO12" s="160" t="s">
        <v>152</v>
      </c>
      <c r="AP12" s="215">
        <f>SUM('予測用パラメタ'!L15:'予測用パラメタ'!L15)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153</v>
      </c>
      <c r="AN13" s="164"/>
      <c r="AO13" s="137" t="s">
        <v>111</v>
      </c>
      <c r="AP13" s="215">
        <f>SUM('予測用パラメタ'!L16:'予測用パラメタ'!L16)</f>
        <v>50000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</v>
      </c>
      <c r="K14" s="216">
        <f aca="true" t="shared" si="6" ref="K14:K24">$K$38*$J14</f>
        <v>100000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2</v>
      </c>
      <c r="O14" s="33">
        <f aca="true" t="shared" si="10" ref="O14:O24">$O$38*$N14</f>
        <v>20000</v>
      </c>
      <c r="P14" s="217">
        <f aca="true" t="shared" si="11" ref="P14:P24">$R$47*EXP(-$R$48*$F14)+$R$49</f>
        <v>2</v>
      </c>
      <c r="Q14" s="34">
        <f aca="true" t="shared" si="12" ref="Q14:Q24">$Q$50*$P14</f>
        <v>0</v>
      </c>
      <c r="R14" s="34">
        <f aca="true" t="shared" si="13" ref="R14:R24">$O14+$Q14</f>
        <v>20000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112</v>
      </c>
      <c r="AM14" s="53" t="s">
        <v>113</v>
      </c>
      <c r="AN14" s="156" t="s">
        <v>109</v>
      </c>
      <c r="AO14" s="160" t="s">
        <v>95</v>
      </c>
      <c r="AP14" s="215">
        <f>SUM('予測用パラメタ'!L17:'予測用パラメタ'!L17)</f>
        <v>2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4994.999999827834</v>
      </c>
      <c r="E15" s="10">
        <f>SUM('価格・加入者指数 '!C12:'価格・加入者指数 '!C12)</f>
        <v>0.009999999387532455</v>
      </c>
      <c r="F15" s="34">
        <f t="shared" si="1"/>
        <v>89.60974252839529</v>
      </c>
      <c r="G15" s="34">
        <f t="shared" si="2"/>
        <v>89.60974252839529</v>
      </c>
      <c r="H15" s="34">
        <f t="shared" si="3"/>
        <v>5371.20796696688</v>
      </c>
      <c r="I15" s="33">
        <f t="shared" si="4"/>
        <v>5371.20796696688</v>
      </c>
      <c r="J15" s="51">
        <f t="shared" si="5"/>
        <v>1.8135612547805284</v>
      </c>
      <c r="K15" s="216">
        <f t="shared" si="6"/>
        <v>90678.06273902643</v>
      </c>
      <c r="L15" s="34">
        <f t="shared" si="7"/>
        <v>8125.637855017832</v>
      </c>
      <c r="M15" s="33">
        <f t="shared" si="8"/>
        <v>13496.845821984713</v>
      </c>
      <c r="N15" s="217">
        <f t="shared" si="9"/>
        <v>1.0000000010940213</v>
      </c>
      <c r="O15" s="33">
        <f t="shared" si="10"/>
        <v>10000.000010940214</v>
      </c>
      <c r="P15" s="217">
        <f t="shared" si="11"/>
        <v>1.0000000010940213</v>
      </c>
      <c r="Q15" s="34">
        <f t="shared" si="12"/>
        <v>0</v>
      </c>
      <c r="R15" s="34">
        <f t="shared" si="13"/>
        <v>10000.000010940214</v>
      </c>
      <c r="S15" s="34">
        <f t="shared" si="14"/>
        <v>896.0974262643026</v>
      </c>
      <c r="T15" s="34">
        <f t="shared" si="15"/>
        <v>0</v>
      </c>
      <c r="U15" s="33">
        <f t="shared" si="16"/>
        <v>896.0974262643026</v>
      </c>
      <c r="V15" s="34">
        <f t="shared" si="17"/>
        <v>10000.000010940214</v>
      </c>
      <c r="W15" s="34">
        <f t="shared" si="18"/>
        <v>285.58624975043324</v>
      </c>
      <c r="X15" s="34">
        <f t="shared" si="19"/>
        <v>896.0974262643026</v>
      </c>
      <c r="Y15" s="34">
        <f t="shared" si="20"/>
        <v>0</v>
      </c>
      <c r="Z15" s="34">
        <f t="shared" si="21"/>
        <v>0</v>
      </c>
      <c r="AA15" s="33">
        <f t="shared" si="22"/>
        <v>896.0974262643026</v>
      </c>
      <c r="AB15" s="33">
        <f t="shared" si="23"/>
        <v>285.58624975043324</v>
      </c>
      <c r="AC15" s="62">
        <f t="shared" si="24"/>
        <v>56.517</v>
      </c>
      <c r="AD15" s="81">
        <f t="shared" si="25"/>
        <v>0.3</v>
      </c>
      <c r="AE15" s="33">
        <f t="shared" si="26"/>
        <v>5091.356741235835</v>
      </c>
      <c r="AF15" s="33">
        <f t="shared" si="27"/>
        <v>5371.20796696688</v>
      </c>
      <c r="AG15" s="33">
        <f t="shared" si="28"/>
        <v>5376.942990986268</v>
      </c>
      <c r="AH15" s="23">
        <f t="shared" si="29"/>
        <v>-5.73502401938822</v>
      </c>
      <c r="AI15" s="33">
        <f t="shared" si="30"/>
        <v>-5.73502401938822</v>
      </c>
      <c r="AJ15" s="11"/>
      <c r="AL15" s="61"/>
      <c r="AM15" s="83" t="s">
        <v>114</v>
      </c>
      <c r="AN15" s="156" t="s">
        <v>115</v>
      </c>
      <c r="AO15" s="137" t="s">
        <v>154</v>
      </c>
      <c r="AP15" s="215">
        <f>SUM('予測用パラメタ'!L18:'予測用パラメタ'!L18)</f>
        <v>10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4980.576559431252</v>
      </c>
      <c r="E16" s="10">
        <f>SUM('価格・加入者指数 '!C13:'価格・加入者指数 '!C13)</f>
        <v>0.017623698656438612</v>
      </c>
      <c r="F16" s="34">
        <f t="shared" si="1"/>
        <v>216.6941523728983</v>
      </c>
      <c r="G16" s="34">
        <f t="shared" si="2"/>
        <v>127.084409844503</v>
      </c>
      <c r="H16" s="34">
        <f t="shared" si="3"/>
        <v>12951.141790491372</v>
      </c>
      <c r="I16" s="33">
        <f t="shared" si="4"/>
        <v>7579.933823524492</v>
      </c>
      <c r="J16" s="51">
        <f t="shared" si="5"/>
        <v>1.6071637681867024</v>
      </c>
      <c r="K16" s="216">
        <f t="shared" si="6"/>
        <v>80358.18840933513</v>
      </c>
      <c r="L16" s="34">
        <f t="shared" si="7"/>
        <v>10212.272950173736</v>
      </c>
      <c r="M16" s="33">
        <f t="shared" si="8"/>
        <v>23163.41474066511</v>
      </c>
      <c r="N16" s="217">
        <f t="shared" si="9"/>
        <v>1.0000000000001956</v>
      </c>
      <c r="O16" s="33">
        <f t="shared" si="10"/>
        <v>10000.000000001955</v>
      </c>
      <c r="P16" s="217">
        <f t="shared" si="11"/>
        <v>1</v>
      </c>
      <c r="Q16" s="34">
        <f t="shared" si="12"/>
        <v>0</v>
      </c>
      <c r="R16" s="34">
        <f t="shared" si="13"/>
        <v>10000.000000001955</v>
      </c>
      <c r="S16" s="34">
        <f t="shared" si="14"/>
        <v>1270.8440984452786</v>
      </c>
      <c r="T16" s="34">
        <f t="shared" si="15"/>
        <v>0</v>
      </c>
      <c r="U16" s="33">
        <f t="shared" si="16"/>
        <v>1270.8440984452786</v>
      </c>
      <c r="V16" s="34">
        <f t="shared" si="17"/>
        <v>10000.000000001955</v>
      </c>
      <c r="W16" s="34">
        <f t="shared" si="18"/>
        <v>599.5879261294805</v>
      </c>
      <c r="X16" s="34">
        <f t="shared" si="19"/>
        <v>1881.3552749591481</v>
      </c>
      <c r="Y16" s="34">
        <f t="shared" si="20"/>
        <v>0</v>
      </c>
      <c r="Z16" s="34">
        <f t="shared" si="21"/>
        <v>0</v>
      </c>
      <c r="AA16" s="33">
        <f t="shared" si="22"/>
        <v>1881.3552749591481</v>
      </c>
      <c r="AB16" s="33">
        <f t="shared" si="23"/>
        <v>599.5879261294805</v>
      </c>
      <c r="AC16" s="62">
        <f t="shared" si="24"/>
        <v>56.517</v>
      </c>
      <c r="AD16" s="81">
        <f t="shared" si="25"/>
        <v>0.3</v>
      </c>
      <c r="AE16" s="33">
        <f t="shared" si="26"/>
        <v>12311.911655370963</v>
      </c>
      <c r="AF16" s="33">
        <f t="shared" si="27"/>
        <v>12951.141790491372</v>
      </c>
      <c r="AG16" s="33">
        <f t="shared" si="28"/>
        <v>12911.499581500444</v>
      </c>
      <c r="AH16" s="23">
        <f t="shared" si="29"/>
        <v>39.64220899092834</v>
      </c>
      <c r="AI16" s="33">
        <f t="shared" si="30"/>
        <v>33.90718497154012</v>
      </c>
      <c r="AJ16" s="11"/>
      <c r="AL16" s="61"/>
      <c r="AM16" s="105"/>
      <c r="AN16" s="156" t="s">
        <v>151</v>
      </c>
      <c r="AO16" s="160" t="s">
        <v>152</v>
      </c>
      <c r="AP16" s="215">
        <f>SUM('予測用パラメタ'!L19:'予測用パラメタ'!L19)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4925.238014203833</v>
      </c>
      <c r="E17" s="10">
        <f>SUM('価格・加入者指数 '!C14:'価格・加入者指数 '!C14)</f>
        <v>0.030878198003536556</v>
      </c>
      <c r="F17" s="34">
        <f t="shared" si="1"/>
        <v>491.30368973795277</v>
      </c>
      <c r="G17" s="34">
        <f t="shared" si="2"/>
        <v>274.6095373650545</v>
      </c>
      <c r="H17" s="34">
        <f t="shared" si="3"/>
        <v>29037.451310591645</v>
      </c>
      <c r="I17" s="33">
        <f t="shared" si="4"/>
        <v>16086.309520100272</v>
      </c>
      <c r="J17" s="51">
        <f t="shared" si="5"/>
        <v>1.3226237317054736</v>
      </c>
      <c r="K17" s="216">
        <f t="shared" si="6"/>
        <v>66131.18658527368</v>
      </c>
      <c r="L17" s="34">
        <f t="shared" si="7"/>
        <v>18160.2545535841</v>
      </c>
      <c r="M17" s="33">
        <f t="shared" si="8"/>
        <v>47197.70586417575</v>
      </c>
      <c r="N17" s="217">
        <f t="shared" si="9"/>
        <v>1</v>
      </c>
      <c r="O17" s="33">
        <f t="shared" si="10"/>
        <v>10000</v>
      </c>
      <c r="P17" s="217">
        <f t="shared" si="11"/>
        <v>1</v>
      </c>
      <c r="Q17" s="34">
        <f t="shared" si="12"/>
        <v>0</v>
      </c>
      <c r="R17" s="34">
        <f t="shared" si="13"/>
        <v>10000</v>
      </c>
      <c r="S17" s="34">
        <f t="shared" si="14"/>
        <v>2746.0953736505453</v>
      </c>
      <c r="T17" s="34">
        <f t="shared" si="15"/>
        <v>0</v>
      </c>
      <c r="U17" s="33">
        <f t="shared" si="16"/>
        <v>2746.0953736505453</v>
      </c>
      <c r="V17" s="34">
        <f t="shared" si="17"/>
        <v>10000</v>
      </c>
      <c r="W17" s="34">
        <f t="shared" si="18"/>
        <v>1283.6798496544438</v>
      </c>
      <c r="X17" s="34">
        <f t="shared" si="19"/>
        <v>4027.862722480213</v>
      </c>
      <c r="Y17" s="34">
        <f t="shared" si="20"/>
        <v>0</v>
      </c>
      <c r="Z17" s="34">
        <f t="shared" si="21"/>
        <v>0</v>
      </c>
      <c r="AA17" s="33">
        <f t="shared" si="22"/>
        <v>4027.862722480213</v>
      </c>
      <c r="AB17" s="33">
        <f t="shared" si="23"/>
        <v>1283.6798496544438</v>
      </c>
      <c r="AC17" s="62">
        <f t="shared" si="24"/>
        <v>56.517</v>
      </c>
      <c r="AD17" s="81">
        <f t="shared" si="25"/>
        <v>0.3</v>
      </c>
      <c r="AE17" s="33">
        <f t="shared" si="26"/>
        <v>27914.40173984126</v>
      </c>
      <c r="AF17" s="33">
        <f t="shared" si="27"/>
        <v>29037.451310591645</v>
      </c>
      <c r="AG17" s="33">
        <f t="shared" si="28"/>
        <v>29198.081589495705</v>
      </c>
      <c r="AH17" s="23">
        <f t="shared" si="29"/>
        <v>-160.6302789040601</v>
      </c>
      <c r="AI17" s="33">
        <f t="shared" si="30"/>
        <v>-126.72309393251999</v>
      </c>
      <c r="AJ17" s="11"/>
      <c r="AL17" s="60"/>
      <c r="AM17" s="38" t="s">
        <v>153</v>
      </c>
      <c r="AN17" s="164"/>
      <c r="AO17" s="137" t="s">
        <v>111</v>
      </c>
      <c r="AP17" s="215">
        <f>SUM('予測用パラメタ'!L20:'予測用パラメタ'!L20)</f>
        <v>10000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4722.0182794868615</v>
      </c>
      <c r="E18" s="10">
        <f>SUM('価格・加入者指数 '!C15:'価格・加入者指数 '!C15)</f>
        <v>0.05355772458165475</v>
      </c>
      <c r="F18" s="34">
        <f t="shared" si="1"/>
        <v>1039.5520484184615</v>
      </c>
      <c r="G18" s="34">
        <f t="shared" si="2"/>
        <v>548.2483586805088</v>
      </c>
      <c r="H18" s="34">
        <f t="shared" si="3"/>
        <v>58905.40530131983</v>
      </c>
      <c r="I18" s="33">
        <f t="shared" si="4"/>
        <v>29867.953990728183</v>
      </c>
      <c r="J18" s="51">
        <f t="shared" si="5"/>
        <v>1.0912952015169237</v>
      </c>
      <c r="K18" s="216">
        <f t="shared" si="6"/>
        <v>54564.760075846185</v>
      </c>
      <c r="L18" s="34">
        <f t="shared" si="7"/>
        <v>29915.040153378424</v>
      </c>
      <c r="M18" s="33">
        <f t="shared" si="8"/>
        <v>88820.44545469826</v>
      </c>
      <c r="N18" s="217">
        <f t="shared" si="9"/>
        <v>1</v>
      </c>
      <c r="O18" s="33">
        <f t="shared" si="10"/>
        <v>10000</v>
      </c>
      <c r="P18" s="217">
        <f t="shared" si="11"/>
        <v>1</v>
      </c>
      <c r="Q18" s="34">
        <f t="shared" si="12"/>
        <v>0</v>
      </c>
      <c r="R18" s="34">
        <f t="shared" si="13"/>
        <v>10000</v>
      </c>
      <c r="S18" s="34">
        <f t="shared" si="14"/>
        <v>5482.483586805088</v>
      </c>
      <c r="T18" s="34">
        <f t="shared" si="15"/>
        <v>0</v>
      </c>
      <c r="U18" s="33">
        <f t="shared" si="16"/>
        <v>5482.483586805088</v>
      </c>
      <c r="V18" s="34">
        <f t="shared" si="17"/>
        <v>10000</v>
      </c>
      <c r="W18" s="34">
        <f t="shared" si="18"/>
        <v>2621.838600684354</v>
      </c>
      <c r="X18" s="34">
        <f t="shared" si="19"/>
        <v>8226.666459630856</v>
      </c>
      <c r="Y18" s="34">
        <f t="shared" si="20"/>
        <v>0</v>
      </c>
      <c r="Z18" s="34">
        <f t="shared" si="21"/>
        <v>0</v>
      </c>
      <c r="AA18" s="33">
        <f t="shared" si="22"/>
        <v>8226.666459630856</v>
      </c>
      <c r="AB18" s="33">
        <f t="shared" si="23"/>
        <v>2621.838600684354</v>
      </c>
      <c r="AC18" s="62">
        <f t="shared" si="24"/>
        <v>56.517</v>
      </c>
      <c r="AD18" s="81">
        <f t="shared" si="25"/>
        <v>0.3</v>
      </c>
      <c r="AE18" s="33">
        <f t="shared" si="26"/>
        <v>59064.228734991724</v>
      </c>
      <c r="AF18" s="33">
        <f t="shared" si="27"/>
        <v>58905.40530131983</v>
      </c>
      <c r="AG18" s="33">
        <f t="shared" si="28"/>
        <v>61686.06733567608</v>
      </c>
      <c r="AH18" s="23">
        <f t="shared" si="29"/>
        <v>-2780.6620343562536</v>
      </c>
      <c r="AI18" s="33">
        <f t="shared" si="30"/>
        <v>-2907.3851282887736</v>
      </c>
      <c r="AJ18" s="11"/>
      <c r="AL18" s="140" t="s">
        <v>116</v>
      </c>
      <c r="AM18" s="53" t="s">
        <v>108</v>
      </c>
      <c r="AN18" s="156" t="s">
        <v>109</v>
      </c>
      <c r="AO18" s="160" t="s">
        <v>95</v>
      </c>
      <c r="AP18" s="215">
        <f>SUM('予測用パラメタ'!L21:'予測用パラメタ'!L21)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4081.1062944836076</v>
      </c>
      <c r="E19" s="10">
        <f>SUM('価格・加入者指数 '!C16:'価格・加入者指数 '!C16)</f>
        <v>0.09132524611740009</v>
      </c>
      <c r="F19" s="34">
        <f t="shared" si="1"/>
        <v>2050.75074405065</v>
      </c>
      <c r="G19" s="34">
        <f t="shared" si="2"/>
        <v>1011.1986956321887</v>
      </c>
      <c r="H19" s="34">
        <f t="shared" si="3"/>
        <v>100431.9812395446</v>
      </c>
      <c r="I19" s="33">
        <f t="shared" si="4"/>
        <v>41526.57593822478</v>
      </c>
      <c r="J19" s="51">
        <f t="shared" si="5"/>
        <v>1.0088971160623181</v>
      </c>
      <c r="K19" s="216">
        <f t="shared" si="6"/>
        <v>50444.855803115905</v>
      </c>
      <c r="L19" s="34">
        <f t="shared" si="7"/>
        <v>51009.77238946465</v>
      </c>
      <c r="M19" s="33">
        <f t="shared" si="8"/>
        <v>151441.75362900924</v>
      </c>
      <c r="N19" s="217">
        <f t="shared" si="9"/>
        <v>1</v>
      </c>
      <c r="O19" s="33">
        <f t="shared" si="10"/>
        <v>10000</v>
      </c>
      <c r="P19" s="217">
        <f t="shared" si="11"/>
        <v>1</v>
      </c>
      <c r="Q19" s="34">
        <f t="shared" si="12"/>
        <v>0</v>
      </c>
      <c r="R19" s="34">
        <f t="shared" si="13"/>
        <v>10000</v>
      </c>
      <c r="S19" s="34">
        <f t="shared" si="14"/>
        <v>10111.986956321885</v>
      </c>
      <c r="T19" s="34">
        <f t="shared" si="15"/>
        <v>0</v>
      </c>
      <c r="U19" s="33">
        <f t="shared" si="16"/>
        <v>10111.986956321885</v>
      </c>
      <c r="V19" s="34">
        <f t="shared" si="17"/>
        <v>9999.999999999998</v>
      </c>
      <c r="W19" s="34">
        <f t="shared" si="18"/>
        <v>5008.948881626035</v>
      </c>
      <c r="X19" s="34">
        <f t="shared" si="19"/>
        <v>15716.814815268388</v>
      </c>
      <c r="Y19" s="34">
        <f t="shared" si="20"/>
        <v>0</v>
      </c>
      <c r="Z19" s="34">
        <f t="shared" si="21"/>
        <v>0</v>
      </c>
      <c r="AA19" s="33">
        <f t="shared" si="22"/>
        <v>15716.814815268388</v>
      </c>
      <c r="AB19" s="33">
        <f t="shared" si="23"/>
        <v>5008.948881626035</v>
      </c>
      <c r="AC19" s="62">
        <f t="shared" si="24"/>
        <v>56.517</v>
      </c>
      <c r="AD19" s="81">
        <f t="shared" si="25"/>
        <v>0.3</v>
      </c>
      <c r="AE19" s="33">
        <f t="shared" si="26"/>
        <v>116517.50502472579</v>
      </c>
      <c r="AF19" s="33">
        <f t="shared" si="27"/>
        <v>100431.9812395446</v>
      </c>
      <c r="AG19" s="33">
        <f t="shared" si="28"/>
        <v>121526.45390635182</v>
      </c>
      <c r="AH19" s="23">
        <f t="shared" si="29"/>
        <v>-21094.47266680721</v>
      </c>
      <c r="AI19" s="33">
        <f t="shared" si="30"/>
        <v>-24001.857795095984</v>
      </c>
      <c r="AJ19" s="11"/>
      <c r="AL19" s="32"/>
      <c r="AM19" s="83" t="s">
        <v>114</v>
      </c>
      <c r="AN19" s="156" t="s">
        <v>115</v>
      </c>
      <c r="AO19" s="137" t="s">
        <v>154</v>
      </c>
      <c r="AP19" s="215">
        <f>SUM('予測用パラメタ'!L22:'予測用パラメタ'!L22)</f>
        <v>10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2750</v>
      </c>
      <c r="E20" s="10">
        <f>SUM('価格・加入者指数 '!C17:'価格・加入者指数 '!C17)</f>
        <v>0.15146330233381258</v>
      </c>
      <c r="F20" s="34">
        <f t="shared" si="1"/>
        <v>3769.2142157324142</v>
      </c>
      <c r="G20" s="34">
        <f t="shared" si="2"/>
        <v>1718.463471681764</v>
      </c>
      <c r="H20" s="34">
        <f t="shared" si="3"/>
        <v>124384.06911916965</v>
      </c>
      <c r="I20" s="33">
        <f t="shared" si="4"/>
        <v>23952.087879625047</v>
      </c>
      <c r="J20" s="51">
        <f t="shared" si="5"/>
        <v>1.0001701319125822</v>
      </c>
      <c r="K20" s="216">
        <f t="shared" si="6"/>
        <v>50008.50659562911</v>
      </c>
      <c r="L20" s="34">
        <f t="shared" si="7"/>
        <v>85937.7918579452</v>
      </c>
      <c r="M20" s="33">
        <f t="shared" si="8"/>
        <v>210321.86097711485</v>
      </c>
      <c r="N20" s="217">
        <f t="shared" si="9"/>
        <v>1</v>
      </c>
      <c r="O20" s="33">
        <f t="shared" si="10"/>
        <v>10000</v>
      </c>
      <c r="P20" s="217">
        <f t="shared" si="11"/>
        <v>1</v>
      </c>
      <c r="Q20" s="34">
        <f t="shared" si="12"/>
        <v>0</v>
      </c>
      <c r="R20" s="34">
        <f t="shared" si="13"/>
        <v>10000</v>
      </c>
      <c r="S20" s="34">
        <f t="shared" si="14"/>
        <v>17184.63471681764</v>
      </c>
      <c r="T20" s="34">
        <f t="shared" si="15"/>
        <v>0</v>
      </c>
      <c r="U20" s="33">
        <f t="shared" si="16"/>
        <v>17184.63471681764</v>
      </c>
      <c r="V20" s="34">
        <f t="shared" si="17"/>
        <v>10000</v>
      </c>
      <c r="W20" s="34">
        <f t="shared" si="18"/>
        <v>8889.3399573016</v>
      </c>
      <c r="X20" s="34">
        <f t="shared" si="19"/>
        <v>27892.500650459995</v>
      </c>
      <c r="Y20" s="34">
        <f t="shared" si="20"/>
        <v>0</v>
      </c>
      <c r="Z20" s="34">
        <f t="shared" si="21"/>
        <v>0</v>
      </c>
      <c r="AA20" s="33">
        <f t="shared" si="22"/>
        <v>27892.500650459995</v>
      </c>
      <c r="AB20" s="33">
        <f t="shared" si="23"/>
        <v>8889.3399573016</v>
      </c>
      <c r="AC20" s="62">
        <f t="shared" si="24"/>
        <v>56.517</v>
      </c>
      <c r="AD20" s="81">
        <f t="shared" si="25"/>
        <v>0.3</v>
      </c>
      <c r="AE20" s="33">
        <f t="shared" si="26"/>
        <v>214155.44409526858</v>
      </c>
      <c r="AF20" s="33">
        <f t="shared" si="27"/>
        <v>124384.06911916965</v>
      </c>
      <c r="AG20" s="33">
        <f t="shared" si="28"/>
        <v>223044.78405257018</v>
      </c>
      <c r="AH20" s="23">
        <f t="shared" si="29"/>
        <v>-98660.71493340052</v>
      </c>
      <c r="AI20" s="33">
        <f t="shared" si="30"/>
        <v>-122662.57272849651</v>
      </c>
      <c r="AJ20" s="11"/>
      <c r="AL20" s="32"/>
      <c r="AM20" s="105"/>
      <c r="AN20" s="156" t="s">
        <v>151</v>
      </c>
      <c r="AO20" s="160" t="s">
        <v>152</v>
      </c>
      <c r="AP20" s="215">
        <f>SUM('予測用パラメタ'!L23:'予測用パラメタ'!L23)</f>
        <v>1.1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1418.8937055163926</v>
      </c>
      <c r="E21" s="10">
        <f>SUM('価格・加入者指数 '!C18:'価格・加入者指数 '!C18)</f>
        <v>0.2407119956002155</v>
      </c>
      <c r="F21" s="34">
        <f t="shared" si="1"/>
        <v>6428.862387801875</v>
      </c>
      <c r="G21" s="34">
        <f t="shared" si="2"/>
        <v>2659.648172069461</v>
      </c>
      <c r="H21" s="34">
        <f t="shared" si="3"/>
        <v>109462.468508198</v>
      </c>
      <c r="I21" s="33">
        <f t="shared" si="4"/>
        <v>-14921.600610971655</v>
      </c>
      <c r="J21" s="51">
        <f t="shared" si="5"/>
        <v>1.0000003725097224</v>
      </c>
      <c r="K21" s="216">
        <f t="shared" si="6"/>
        <v>50000.01862548612</v>
      </c>
      <c r="L21" s="34">
        <f t="shared" si="7"/>
        <v>132982.45814071316</v>
      </c>
      <c r="M21" s="33">
        <f t="shared" si="8"/>
        <v>242444.92664891115</v>
      </c>
      <c r="N21" s="217">
        <f t="shared" si="9"/>
        <v>1</v>
      </c>
      <c r="O21" s="33">
        <f t="shared" si="10"/>
        <v>10000</v>
      </c>
      <c r="P21" s="217">
        <f t="shared" si="11"/>
        <v>1</v>
      </c>
      <c r="Q21" s="34">
        <f t="shared" si="12"/>
        <v>0</v>
      </c>
      <c r="R21" s="34">
        <f t="shared" si="13"/>
        <v>10000</v>
      </c>
      <c r="S21" s="34">
        <f t="shared" si="14"/>
        <v>26596.48172069461</v>
      </c>
      <c r="T21" s="34">
        <f t="shared" si="15"/>
        <v>0</v>
      </c>
      <c r="U21" s="33">
        <f t="shared" si="16"/>
        <v>26596.48172069461</v>
      </c>
      <c r="V21" s="34">
        <f t="shared" si="17"/>
        <v>10000</v>
      </c>
      <c r="W21" s="34">
        <f t="shared" si="18"/>
        <v>14532.606037294952</v>
      </c>
      <c r="X21" s="34">
        <f t="shared" si="19"/>
        <v>45599.642413853006</v>
      </c>
      <c r="Y21" s="34">
        <f t="shared" si="20"/>
        <v>0</v>
      </c>
      <c r="Z21" s="34">
        <f t="shared" si="21"/>
        <v>0</v>
      </c>
      <c r="AA21" s="33">
        <f t="shared" si="22"/>
        <v>45599.642413853006</v>
      </c>
      <c r="AB21" s="33">
        <f t="shared" si="23"/>
        <v>14532.606037294952</v>
      </c>
      <c r="AC21" s="62">
        <f t="shared" si="24"/>
        <v>56.517</v>
      </c>
      <c r="AD21" s="81">
        <f t="shared" si="25"/>
        <v>0.3</v>
      </c>
      <c r="AE21" s="33">
        <f t="shared" si="26"/>
        <v>365268.67428773915</v>
      </c>
      <c r="AF21" s="33">
        <f t="shared" si="27"/>
        <v>109462.468508198</v>
      </c>
      <c r="AG21" s="33">
        <f t="shared" si="28"/>
        <v>379801.2803250341</v>
      </c>
      <c r="AH21" s="23">
        <f t="shared" si="29"/>
        <v>-270338.8118168361</v>
      </c>
      <c r="AI21" s="33">
        <f t="shared" si="30"/>
        <v>-393001.38454533264</v>
      </c>
      <c r="AJ21" s="11"/>
      <c r="AL21" s="66"/>
      <c r="AM21" s="38" t="s">
        <v>153</v>
      </c>
      <c r="AN21" s="164"/>
      <c r="AO21" s="137" t="s">
        <v>111</v>
      </c>
      <c r="AP21" s="215">
        <f>SUM('予測用パラメタ'!L24:'予測用パラメタ'!L24)</f>
        <v>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777.9817205131387</v>
      </c>
      <c r="E22" s="10">
        <f>SUM('価格・加入者指数 '!C19:'価格・加入者指数 '!C19)</f>
        <v>0.36022447611689157</v>
      </c>
      <c r="F22" s="34">
        <f t="shared" si="1"/>
        <v>10095.876218607691</v>
      </c>
      <c r="G22" s="34">
        <f t="shared" si="2"/>
        <v>3667.013830805816</v>
      </c>
      <c r="H22" s="34">
        <f t="shared" si="3"/>
        <v>94252.88580768112</v>
      </c>
      <c r="I22" s="33">
        <f t="shared" si="4"/>
        <v>-15209.582700516883</v>
      </c>
      <c r="J22" s="51">
        <f t="shared" si="5"/>
        <v>1.0000000000801907</v>
      </c>
      <c r="K22" s="216">
        <f t="shared" si="6"/>
        <v>50000.00000400954</v>
      </c>
      <c r="L22" s="34">
        <f t="shared" si="7"/>
        <v>183350.69155499383</v>
      </c>
      <c r="M22" s="33">
        <f t="shared" si="8"/>
        <v>277603.5773626749</v>
      </c>
      <c r="N22" s="217">
        <f t="shared" si="9"/>
        <v>1</v>
      </c>
      <c r="O22" s="33">
        <f t="shared" si="10"/>
        <v>10000</v>
      </c>
      <c r="P22" s="217">
        <f t="shared" si="11"/>
        <v>1</v>
      </c>
      <c r="Q22" s="34">
        <f t="shared" si="12"/>
        <v>0</v>
      </c>
      <c r="R22" s="34">
        <f t="shared" si="13"/>
        <v>10000</v>
      </c>
      <c r="S22" s="34">
        <f t="shared" si="14"/>
        <v>36670.13830805816</v>
      </c>
      <c r="T22" s="34">
        <f t="shared" si="15"/>
        <v>0</v>
      </c>
      <c r="U22" s="33">
        <f t="shared" si="16"/>
        <v>36670.13830805816</v>
      </c>
      <c r="V22" s="34">
        <f t="shared" si="17"/>
        <v>10000</v>
      </c>
      <c r="W22" s="34">
        <f t="shared" si="18"/>
        <v>21587.837571987187</v>
      </c>
      <c r="X22" s="34">
        <f t="shared" si="19"/>
        <v>67737.17468461621</v>
      </c>
      <c r="Y22" s="34">
        <f t="shared" si="20"/>
        <v>0</v>
      </c>
      <c r="Z22" s="34">
        <f t="shared" si="21"/>
        <v>0</v>
      </c>
      <c r="AA22" s="33">
        <f t="shared" si="22"/>
        <v>67737.17468461621</v>
      </c>
      <c r="AB22" s="33">
        <f t="shared" si="23"/>
        <v>21587.837571987187</v>
      </c>
      <c r="AC22" s="62">
        <f t="shared" si="24"/>
        <v>56.517</v>
      </c>
      <c r="AD22" s="81">
        <f t="shared" si="25"/>
        <v>0.3</v>
      </c>
      <c r="AE22" s="33">
        <f t="shared" si="26"/>
        <v>573617.3991126332</v>
      </c>
      <c r="AF22" s="33">
        <f t="shared" si="27"/>
        <v>94252.88580768112</v>
      </c>
      <c r="AG22" s="33">
        <f t="shared" si="28"/>
        <v>595205.2366846204</v>
      </c>
      <c r="AH22" s="23">
        <f t="shared" si="29"/>
        <v>-500952.35087693925</v>
      </c>
      <c r="AI22" s="33">
        <f t="shared" si="30"/>
        <v>-893953.7354222719</v>
      </c>
      <c r="AJ22" s="11"/>
      <c r="AL22" s="32" t="s">
        <v>117</v>
      </c>
      <c r="AM22" s="83" t="s">
        <v>118</v>
      </c>
      <c r="AN22" s="156" t="s">
        <v>110</v>
      </c>
      <c r="AO22" s="137" t="s">
        <v>150</v>
      </c>
      <c r="AP22" s="166" t="s">
        <v>155</v>
      </c>
    </row>
    <row r="23" spans="1:42" ht="12.75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574.761985796167</v>
      </c>
      <c r="E23" s="10">
        <f>SUM('価格・加入者指数 '!C20:'価格・加入者指数 '!C20)</f>
        <v>0.5</v>
      </c>
      <c r="F23" s="34">
        <f t="shared" si="1"/>
        <v>14484.945319303648</v>
      </c>
      <c r="G23" s="34">
        <f t="shared" si="2"/>
        <v>4389.069100695957</v>
      </c>
      <c r="H23" s="34">
        <f t="shared" si="3"/>
        <v>99904.75123046231</v>
      </c>
      <c r="I23" s="33">
        <f t="shared" si="4"/>
        <v>5651.865422781193</v>
      </c>
      <c r="J23" s="51">
        <f t="shared" si="5"/>
        <v>1.0000000000000033</v>
      </c>
      <c r="K23" s="216">
        <f t="shared" si="6"/>
        <v>50000.00000000017</v>
      </c>
      <c r="L23" s="34">
        <f t="shared" si="7"/>
        <v>219453.4550347986</v>
      </c>
      <c r="M23" s="33">
        <f t="shared" si="8"/>
        <v>319358.20626526093</v>
      </c>
      <c r="N23" s="217">
        <f t="shared" si="9"/>
        <v>1</v>
      </c>
      <c r="O23" s="33">
        <f t="shared" si="10"/>
        <v>10000</v>
      </c>
      <c r="P23" s="217">
        <f t="shared" si="11"/>
        <v>1</v>
      </c>
      <c r="Q23" s="34">
        <f t="shared" si="12"/>
        <v>0</v>
      </c>
      <c r="R23" s="34">
        <f t="shared" si="13"/>
        <v>10000</v>
      </c>
      <c r="S23" s="34">
        <f t="shared" si="14"/>
        <v>43890.691006959576</v>
      </c>
      <c r="T23" s="34">
        <f t="shared" si="15"/>
        <v>0</v>
      </c>
      <c r="U23" s="33">
        <f t="shared" si="16"/>
        <v>43890.691006959576</v>
      </c>
      <c r="V23" s="34">
        <f t="shared" si="17"/>
        <v>10000.000000000002</v>
      </c>
      <c r="W23" s="34">
        <f t="shared" si="18"/>
        <v>28695.756961712887</v>
      </c>
      <c r="X23" s="34">
        <f t="shared" si="19"/>
        <v>90040.0281195886</v>
      </c>
      <c r="Y23" s="34">
        <f t="shared" si="20"/>
        <v>0</v>
      </c>
      <c r="Z23" s="34">
        <f t="shared" si="21"/>
        <v>0</v>
      </c>
      <c r="AA23" s="33">
        <f t="shared" si="22"/>
        <v>90040.0281195886</v>
      </c>
      <c r="AB23" s="33">
        <f t="shared" si="23"/>
        <v>28695.756961712887</v>
      </c>
      <c r="AC23" s="62">
        <f t="shared" si="24"/>
        <v>56.517</v>
      </c>
      <c r="AD23" s="81">
        <f t="shared" si="25"/>
        <v>0.3</v>
      </c>
      <c r="AE23" s="33">
        <f t="shared" si="26"/>
        <v>822991.1382068754</v>
      </c>
      <c r="AF23" s="33">
        <f t="shared" si="27"/>
        <v>99904.75123046231</v>
      </c>
      <c r="AG23" s="33">
        <f t="shared" si="28"/>
        <v>851686.8951685883</v>
      </c>
      <c r="AH23" s="23">
        <f t="shared" si="29"/>
        <v>-751782.1439381259</v>
      </c>
      <c r="AI23" s="33">
        <f t="shared" si="30"/>
        <v>-1645735.8793603978</v>
      </c>
      <c r="AJ23" s="11"/>
      <c r="AL23" s="28"/>
      <c r="AM23" s="105"/>
      <c r="AN23" s="156" t="s">
        <v>151</v>
      </c>
      <c r="AO23" s="160" t="s">
        <v>152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519.4234405687479</v>
      </c>
      <c r="E24" s="10">
        <f>SUM('価格・加入者指数 '!C21:'価格・加入者指数 '!C21)</f>
        <v>0.6397755238831084</v>
      </c>
      <c r="F24" s="34">
        <f t="shared" si="1"/>
        <v>18969.68843524213</v>
      </c>
      <c r="G24" s="34">
        <f t="shared" si="2"/>
        <v>4484.743115938481</v>
      </c>
      <c r="H24" s="34">
        <f t="shared" si="3"/>
        <v>118239.61000260785</v>
      </c>
      <c r="I24" s="33">
        <f t="shared" si="4"/>
        <v>18334.85877214554</v>
      </c>
      <c r="J24" s="51">
        <f t="shared" si="5"/>
        <v>1</v>
      </c>
      <c r="K24" s="216">
        <f t="shared" si="6"/>
        <v>50000</v>
      </c>
      <c r="L24" s="34">
        <f t="shared" si="7"/>
        <v>224237.15579692408</v>
      </c>
      <c r="M24" s="33">
        <f t="shared" si="8"/>
        <v>342476.76579953195</v>
      </c>
      <c r="N24" s="217">
        <f t="shared" si="9"/>
        <v>1</v>
      </c>
      <c r="O24" s="33">
        <f t="shared" si="10"/>
        <v>10000</v>
      </c>
      <c r="P24" s="217">
        <f t="shared" si="11"/>
        <v>1</v>
      </c>
      <c r="Q24" s="34">
        <f t="shared" si="12"/>
        <v>0</v>
      </c>
      <c r="R24" s="34">
        <f t="shared" si="13"/>
        <v>10000</v>
      </c>
      <c r="S24" s="34">
        <f t="shared" si="14"/>
        <v>44847.43115938482</v>
      </c>
      <c r="T24" s="34">
        <f t="shared" si="15"/>
        <v>0</v>
      </c>
      <c r="U24" s="33">
        <f t="shared" si="16"/>
        <v>44847.43115938482</v>
      </c>
      <c r="V24" s="34">
        <f t="shared" si="17"/>
        <v>10000</v>
      </c>
      <c r="W24" s="34">
        <f t="shared" si="18"/>
        <v>33843.29552851093</v>
      </c>
      <c r="X24" s="34">
        <f t="shared" si="19"/>
        <v>106191.70231726053</v>
      </c>
      <c r="Y24" s="34">
        <f t="shared" si="20"/>
        <v>0</v>
      </c>
      <c r="Z24" s="34">
        <f t="shared" si="21"/>
        <v>0</v>
      </c>
      <c r="AA24" s="33">
        <f t="shared" si="22"/>
        <v>106191.70231726053</v>
      </c>
      <c r="AB24" s="33">
        <f t="shared" si="23"/>
        <v>33843.29552851093</v>
      </c>
      <c r="AC24" s="62">
        <f t="shared" si="24"/>
        <v>56.517</v>
      </c>
      <c r="AD24" s="81">
        <f t="shared" si="25"/>
        <v>0.3</v>
      </c>
      <c r="AE24" s="33">
        <f t="shared" si="26"/>
        <v>1077800.787825152</v>
      </c>
      <c r="AF24" s="33">
        <f t="shared" si="27"/>
        <v>118239.61000260785</v>
      </c>
      <c r="AG24" s="33">
        <f t="shared" si="28"/>
        <v>1111644.0833536629</v>
      </c>
      <c r="AH24" s="23">
        <f t="shared" si="29"/>
        <v>-993404.473351055</v>
      </c>
      <c r="AI24" s="33">
        <f t="shared" si="30"/>
        <v>-2639140.352711453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291</v>
      </c>
      <c r="D29" s="147"/>
      <c r="E29" s="148"/>
      <c r="F29" s="2"/>
      <c r="G29" s="19"/>
      <c r="H29" s="90"/>
      <c r="I29" s="2"/>
      <c r="J29" s="38" t="s">
        <v>119</v>
      </c>
      <c r="K29" s="37"/>
      <c r="L29" s="37"/>
      <c r="M29" s="18"/>
      <c r="N29" s="38" t="s">
        <v>120</v>
      </c>
      <c r="O29" s="37"/>
      <c r="P29" s="37"/>
      <c r="Q29" s="18"/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42" t="s">
        <v>122</v>
      </c>
      <c r="AD29" s="49"/>
      <c r="AE29" s="18"/>
      <c r="AF29" s="42" t="s">
        <v>123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124</v>
      </c>
      <c r="D30" s="68">
        <f>$AP$4</f>
        <v>500</v>
      </c>
      <c r="E30" s="18" t="s">
        <v>280</v>
      </c>
      <c r="H30" s="24"/>
      <c r="J30" s="58" t="s">
        <v>292</v>
      </c>
      <c r="K30" s="53" t="s">
        <v>125</v>
      </c>
      <c r="L30" s="82"/>
      <c r="M30" s="59"/>
      <c r="N30" s="58" t="s">
        <v>292</v>
      </c>
      <c r="O30" s="53" t="s">
        <v>125</v>
      </c>
      <c r="P30" s="82"/>
      <c r="Q30" s="59"/>
      <c r="W30" s="53" t="s">
        <v>71</v>
      </c>
      <c r="X30" s="143">
        <f>$AP$6</f>
        <v>0.3187</v>
      </c>
      <c r="Y30" s="35" t="s">
        <v>72</v>
      </c>
      <c r="AC30" s="53" t="s">
        <v>126</v>
      </c>
      <c r="AD30" s="141">
        <f>$AP$8</f>
        <v>56.517</v>
      </c>
      <c r="AE30" s="57" t="s">
        <v>91</v>
      </c>
      <c r="AF30" s="58"/>
      <c r="AO30" s="161"/>
      <c r="AP30" s="12"/>
    </row>
    <row r="31" spans="3:42" s="25" customFormat="1" ht="13.5" thickBot="1">
      <c r="C31" s="67" t="s">
        <v>127</v>
      </c>
      <c r="D31" s="69">
        <f>$AP$5</f>
        <v>0.75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59"/>
      <c r="N31" s="58" t="s">
        <v>8</v>
      </c>
      <c r="O31" s="58" t="s">
        <v>128</v>
      </c>
      <c r="P31" s="83" t="s">
        <v>129</v>
      </c>
      <c r="Q31" s="59"/>
      <c r="W31" s="53" t="s">
        <v>130</v>
      </c>
      <c r="X31" s="144">
        <f>$AP$7</f>
        <v>0.1746</v>
      </c>
      <c r="Y31" s="35" t="s">
        <v>131</v>
      </c>
      <c r="AC31" s="53" t="s">
        <v>132</v>
      </c>
      <c r="AD31" s="142">
        <f>$AP$9</f>
        <v>0.3</v>
      </c>
      <c r="AE31" s="57" t="s">
        <v>106</v>
      </c>
      <c r="AF31" s="36" t="s">
        <v>133</v>
      </c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$AP$10</f>
        <v>2</v>
      </c>
      <c r="M32" s="59" t="s">
        <v>136</v>
      </c>
      <c r="N32" s="58" t="s">
        <v>134</v>
      </c>
      <c r="O32" s="77" t="s">
        <v>135</v>
      </c>
      <c r="P32" s="84">
        <f>$AP$14</f>
        <v>2</v>
      </c>
      <c r="Q32" s="59" t="s">
        <v>136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293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$AP$11</f>
        <v>1000</v>
      </c>
      <c r="L34" s="84">
        <f>$AP$12</f>
        <v>1.1</v>
      </c>
      <c r="M34" s="59"/>
      <c r="N34" s="53" t="s">
        <v>141</v>
      </c>
      <c r="O34" s="74">
        <f>$AP$15</f>
        <v>10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142</v>
      </c>
      <c r="K35" s="75" t="s">
        <v>143</v>
      </c>
      <c r="L35" s="86">
        <f>$L$32-1</f>
        <v>1</v>
      </c>
      <c r="M35" s="42"/>
      <c r="N35" s="140" t="s">
        <v>142</v>
      </c>
      <c r="O35" s="75" t="s">
        <v>143</v>
      </c>
      <c r="P35" s="86">
        <f>$P$32-1</f>
        <v>1</v>
      </c>
      <c r="Q35" s="42"/>
    </row>
    <row r="36" spans="10:17" ht="12.75">
      <c r="J36" s="32"/>
      <c r="K36" s="76" t="s">
        <v>144</v>
      </c>
      <c r="L36" s="87">
        <f>(-1/$K$34)*LN(($L$34-$L$37)/$L$35)</f>
        <v>0.002302585092994045</v>
      </c>
      <c r="M36" s="42"/>
      <c r="N36" s="32"/>
      <c r="O36" s="76" t="s">
        <v>144</v>
      </c>
      <c r="P36" s="87">
        <f>(-1/$O$34)*LN(($P$34-$P$37)/$P$35)</f>
        <v>0.2302585092994045</v>
      </c>
      <c r="Q36" s="42"/>
    </row>
    <row r="37" spans="10:17" ht="13.5" thickBot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</row>
    <row r="38" spans="10:17" ht="14.25" thickBot="1" thickTop="1">
      <c r="J38" s="38" t="s">
        <v>294</v>
      </c>
      <c r="K38" s="74">
        <f>$AP$13</f>
        <v>50000</v>
      </c>
      <c r="L38" s="18" t="s">
        <v>111</v>
      </c>
      <c r="M38" s="42"/>
      <c r="N38" s="38" t="s">
        <v>146</v>
      </c>
      <c r="O38" s="74">
        <f>$AP$17</f>
        <v>10000</v>
      </c>
      <c r="P38" s="18" t="s">
        <v>111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147</v>
      </c>
      <c r="Q41" s="37"/>
      <c r="R41" s="37"/>
      <c r="S41" s="18"/>
    </row>
    <row r="42" spans="16:19" ht="12.75">
      <c r="P42" s="58" t="s">
        <v>148</v>
      </c>
      <c r="Q42" s="53" t="s">
        <v>125</v>
      </c>
      <c r="R42" s="82"/>
      <c r="S42" s="59"/>
    </row>
    <row r="43" spans="16:19" ht="13.5" thickBot="1">
      <c r="P43" s="58" t="s">
        <v>8</v>
      </c>
      <c r="Q43" s="58" t="s">
        <v>128</v>
      </c>
      <c r="R43" s="83" t="s">
        <v>129</v>
      </c>
      <c r="S43" s="59"/>
    </row>
    <row r="44" spans="16:19" ht="14.25" thickBot="1" thickTop="1">
      <c r="P44" s="58" t="s">
        <v>113</v>
      </c>
      <c r="Q44" s="77" t="s">
        <v>135</v>
      </c>
      <c r="R44" s="84">
        <f>$AP$18</f>
        <v>2</v>
      </c>
      <c r="S44" s="59" t="s">
        <v>136</v>
      </c>
    </row>
    <row r="45" spans="16:19" ht="14.25" thickBot="1" thickTop="1">
      <c r="P45" s="58" t="s">
        <v>293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295</v>
      </c>
      <c r="Q46" s="74">
        <f>$AP$19</f>
        <v>10</v>
      </c>
      <c r="R46" s="84">
        <f>$AP$20</f>
        <v>1.1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1</v>
      </c>
      <c r="S47" s="42"/>
    </row>
    <row r="48" spans="16:19" ht="12.75">
      <c r="P48" s="32"/>
      <c r="Q48" s="76" t="s">
        <v>144</v>
      </c>
      <c r="R48" s="87">
        <f>(-1/$Q$46)*LN(($R$46-$R$49)/$R$47)</f>
        <v>0.2302585092994045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294</v>
      </c>
      <c r="Q50" s="74">
        <f>$AP$21</f>
        <v>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1"/>
  <sheetViews>
    <sheetView zoomScale="50" zoomScaleNormal="50" zoomScaleSheetLayoutView="50" workbookViewId="0" topLeftCell="A1">
      <selection activeCell="B4" sqref="B4"/>
    </sheetView>
  </sheetViews>
  <sheetFormatPr defaultColWidth="9.00390625" defaultRowHeight="13.5"/>
  <cols>
    <col min="2" max="2" width="11.375" style="0" bestFit="1" customWidth="1"/>
    <col min="3" max="3" width="11.875" style="0" customWidth="1"/>
    <col min="4" max="4" width="13.25390625" style="0" bestFit="1" customWidth="1"/>
    <col min="5" max="5" width="12.375" style="0" customWidth="1"/>
    <col min="6" max="6" width="13.25390625" style="0" bestFit="1" customWidth="1"/>
    <col min="7" max="7" width="11.25390625" style="0" bestFit="1" customWidth="1"/>
    <col min="8" max="8" width="13.25390625" style="0" bestFit="1" customWidth="1"/>
    <col min="9" max="9" width="11.25390625" style="0" bestFit="1" customWidth="1"/>
    <col min="10" max="10" width="13.25390625" style="0" bestFit="1" customWidth="1"/>
    <col min="11" max="11" width="11.25390625" style="0" bestFit="1" customWidth="1"/>
    <col min="12" max="12" width="16.75390625" style="0" bestFit="1" customWidth="1"/>
    <col min="13" max="13" width="11.25390625" style="0" bestFit="1" customWidth="1"/>
    <col min="14" max="14" width="16.75390625" style="0" customWidth="1"/>
    <col min="15" max="15" width="11.25390625" style="0" bestFit="1" customWidth="1"/>
  </cols>
  <sheetData>
    <row r="1" spans="1:15" ht="12.75">
      <c r="A1" s="1" t="str">
        <f>'[1]予測データ（世帯）'!A1</f>
        <v>表1：　予測用基礎データ（世帯）</v>
      </c>
      <c r="B1" s="1">
        <f>'[1]予測データ（世帯）'!B1</f>
        <v>0</v>
      </c>
      <c r="C1" s="1">
        <f>'[1]予測データ（世帯）'!C1</f>
        <v>0</v>
      </c>
      <c r="D1" s="1">
        <f>'[1]予測データ（世帯）'!D1</f>
        <v>0</v>
      </c>
      <c r="E1" s="1">
        <f>'[1]予測データ（世帯）'!E1</f>
        <v>0</v>
      </c>
      <c r="F1" s="1">
        <f>'[1]予測データ（世帯）'!F1</f>
        <v>0</v>
      </c>
      <c r="G1" s="1">
        <f>'[1]予測データ（世帯）'!G1</f>
        <v>0</v>
      </c>
      <c r="H1" s="1">
        <f>'[1]予測データ（世帯）'!H1</f>
        <v>0</v>
      </c>
      <c r="I1" s="1">
        <f>'[1]予測データ（世帯）'!I1</f>
        <v>0</v>
      </c>
      <c r="J1" s="1">
        <f>'[1]予測データ（世帯）'!J1</f>
        <v>0</v>
      </c>
      <c r="K1" s="1">
        <f>'[1]予測データ（世帯）'!K1</f>
        <v>0</v>
      </c>
      <c r="L1" s="1">
        <f>'[1]予測データ（世帯）'!L1</f>
        <v>0</v>
      </c>
      <c r="M1" s="1">
        <f>'[1]予測データ（世帯）'!M1</f>
        <v>0</v>
      </c>
      <c r="N1" s="1">
        <f>'[1]予測データ（世帯）'!N1</f>
        <v>0</v>
      </c>
      <c r="O1" s="1">
        <f>'[1]予測データ（世帯）'!O1</f>
        <v>0</v>
      </c>
    </row>
    <row r="2" spans="1:36" ht="12.75">
      <c r="A2" s="1">
        <f>'[1]予測データ（世帯）'!A2</f>
        <v>0</v>
      </c>
      <c r="B2" s="1">
        <f>'[1]予測データ（世帯）'!B2</f>
        <v>0</v>
      </c>
      <c r="C2" s="1">
        <f>'[1]予測データ（世帯）'!C2</f>
        <v>0</v>
      </c>
      <c r="D2" s="1" t="str">
        <f>'[1]予測データ（世帯）'!D2</f>
        <v>人口・世帯</v>
      </c>
      <c r="E2" s="1">
        <f>'[1]予測データ（世帯）'!E2</f>
        <v>0</v>
      </c>
      <c r="F2" s="1" t="str">
        <f>'[1]予測データ（世帯）'!F2</f>
        <v>PC保有</v>
      </c>
      <c r="G2" s="1">
        <f>'[1]予測データ（世帯）'!G2</f>
        <v>0</v>
      </c>
      <c r="H2" s="1" t="str">
        <f>'[1]予測データ（世帯）'!H2</f>
        <v>携帯電話・PHS保有 </v>
      </c>
      <c r="I2" s="1">
        <f>'[1]予測データ（世帯）'!I2</f>
        <v>0</v>
      </c>
      <c r="J2" s="1" t="str">
        <f>'[1]予測データ（世帯）'!J2</f>
        <v>インターネット加入
（中位）</v>
      </c>
      <c r="K2" s="1">
        <f>'[1]予測データ（世帯）'!K2</f>
        <v>0</v>
      </c>
      <c r="L2" s="1" t="str">
        <f>'[1]予測データ（世帯）'!L2</f>
        <v>インターネット加入
（低位）</v>
      </c>
      <c r="M2" s="1">
        <f>'[1]予測データ（世帯）'!M2</f>
        <v>0</v>
      </c>
      <c r="N2" s="1" t="str">
        <f>'[1]予測データ（世帯）'!N2</f>
        <v>インターネット加入
（高位）</v>
      </c>
      <c r="O2" s="1">
        <f>'[1]予測データ（世帯）'!O2</f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2" ht="12.75">
      <c r="A3" s="1">
        <f>'[1]予測データ（世帯）'!A3</f>
        <v>0</v>
      </c>
      <c r="B3" s="1">
        <f>'[1]予測データ（世帯）'!B3</f>
        <v>0</v>
      </c>
      <c r="C3" s="1">
        <f>'[1]予測データ（世帯）'!C3</f>
        <v>0</v>
      </c>
      <c r="D3" s="1">
        <f>'[1]予測データ（世帯）'!D3</f>
        <v>0</v>
      </c>
      <c r="E3" s="1">
        <f>'[1]予測データ（世帯）'!E3</f>
        <v>0</v>
      </c>
      <c r="F3" s="1">
        <f>'[1]予測データ（世帯）'!F3</f>
        <v>0</v>
      </c>
      <c r="G3" s="1">
        <f>'[1]予測データ（世帯）'!G3</f>
        <v>0</v>
      </c>
      <c r="H3" s="1">
        <f>'[1]予測データ（世帯）'!H3</f>
        <v>0</v>
      </c>
      <c r="I3" s="1">
        <f>'[1]予測データ（世帯）'!I3</f>
        <v>0</v>
      </c>
      <c r="J3" s="1">
        <f>'[1]予測データ（世帯）'!J3</f>
        <v>0</v>
      </c>
      <c r="K3" s="1">
        <f>'[1]予測データ（世帯）'!K3</f>
        <v>0</v>
      </c>
      <c r="L3" s="1">
        <f>'[1]予測データ（世帯）'!L3</f>
        <v>0</v>
      </c>
      <c r="M3" s="1">
        <f>'[1]予測データ（世帯）'!M3</f>
        <v>0</v>
      </c>
      <c r="N3" s="1">
        <f>'[1]予測データ（世帯）'!N3</f>
        <v>0</v>
      </c>
      <c r="O3" s="1">
        <f>'[1]予測データ（世帯）'!O3</f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">
        <f>'[1]予測データ（世帯）'!A4</f>
        <v>0</v>
      </c>
      <c r="B4" s="1">
        <f>'[1]予測データ（世帯）'!B4</f>
        <v>0</v>
      </c>
      <c r="C4" s="1" t="str">
        <f>'[1]予測データ（世帯）'!C4</f>
        <v>人口</v>
      </c>
      <c r="D4" s="1" t="str">
        <f>'[1]予測データ（世帯）'!D4</f>
        <v>平均世帯人員</v>
      </c>
      <c r="E4" s="1" t="str">
        <f>'[1]予測データ（世帯）'!E4</f>
        <v>世帯数</v>
      </c>
      <c r="F4" s="1" t="str">
        <f>'[1]予測データ（世帯）'!F4</f>
        <v>世帯当保有率</v>
      </c>
      <c r="G4" s="1" t="str">
        <f>'[1]予測データ（世帯）'!G4</f>
        <v>保有世帯数</v>
      </c>
      <c r="H4" s="1" t="str">
        <f>'[1]予測データ（世帯）'!H4</f>
        <v>世帯当保有率</v>
      </c>
      <c r="I4" s="1" t="str">
        <f>'[1]予測データ（世帯）'!I4</f>
        <v>保有世帯数</v>
      </c>
      <c r="J4" s="1" t="str">
        <f>'[1]予測データ（世帯）'!J4</f>
        <v>世帯当加入率</v>
      </c>
      <c r="K4" s="1" t="str">
        <f>'[1]予測データ（世帯）'!K4</f>
        <v>世帯加入数</v>
      </c>
      <c r="L4" s="1" t="str">
        <f>'[1]予測データ（世帯）'!L4</f>
        <v>世帯当加入率</v>
      </c>
      <c r="M4" s="1" t="str">
        <f>'[1]予測データ（世帯）'!M4</f>
        <v>世帯加入数</v>
      </c>
      <c r="N4" s="1" t="str">
        <f>'[1]予測データ（世帯）'!N4</f>
        <v>世帯当加入率</v>
      </c>
      <c r="O4" s="1" t="str">
        <f>'[1]予測データ（世帯）'!O4</f>
        <v>世帯加入数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15" s="12" customFormat="1" ht="12.75">
      <c r="A5" s="1" t="str">
        <f>'[1]予測データ（世帯）'!A5</f>
        <v>単位</v>
      </c>
      <c r="B5" s="1" t="str">
        <f>'[1]予測データ（世帯）'!B5</f>
        <v>千人</v>
      </c>
      <c r="C5" s="1" t="str">
        <f>'[1]予測データ（世帯）'!C5</f>
        <v>人／世帯</v>
      </c>
      <c r="D5" s="1" t="str">
        <f>'[1]予測データ（世帯）'!D5</f>
        <v>千世帯</v>
      </c>
      <c r="E5" s="1" t="str">
        <f>'[1]予測データ（世帯）'!E5</f>
        <v>1.0</v>
      </c>
      <c r="F5" s="1" t="str">
        <f>'[1]予測データ（世帯）'!F5</f>
        <v>千世帯</v>
      </c>
      <c r="G5" s="1" t="str">
        <f>'[1]予測データ（世帯）'!G5</f>
        <v>1.0</v>
      </c>
      <c r="H5" s="1" t="str">
        <f>'[1]予測データ（世帯）'!H5</f>
        <v>千世帯</v>
      </c>
      <c r="I5" s="1" t="str">
        <f>'[1]予測データ（世帯）'!I5</f>
        <v>1.0</v>
      </c>
      <c r="J5" s="1" t="str">
        <f>'[1]予測データ（世帯）'!J5</f>
        <v>千世帯</v>
      </c>
      <c r="K5" s="1" t="str">
        <f>'[1]予測データ（世帯）'!K5</f>
        <v>1.0</v>
      </c>
      <c r="L5" s="1" t="str">
        <f>'[1]予測データ（世帯）'!L5</f>
        <v>千世帯</v>
      </c>
      <c r="M5" s="1" t="str">
        <f>'[1]予測データ（世帯）'!M5</f>
        <v>1.0</v>
      </c>
      <c r="N5" s="1" t="str">
        <f>'[1]予測データ（世帯）'!N5</f>
        <v>千世帯</v>
      </c>
      <c r="O5" s="1">
        <f>'[1]予測データ（世帯）'!O5</f>
        <v>0</v>
      </c>
    </row>
    <row r="6" spans="1:31" ht="12.75">
      <c r="A6" s="1">
        <f>'[1]予測データ（世帯）'!A6</f>
        <v>1970</v>
      </c>
      <c r="B6" s="1">
        <f>'[1]予測データ（世帯）'!B6</f>
        <v>103720</v>
      </c>
      <c r="C6" s="1">
        <f>'[1]予測データ（世帯）'!C6</f>
        <v>0</v>
      </c>
      <c r="D6" s="1">
        <f>'[1]予測データ（世帯）'!D6</f>
        <v>0</v>
      </c>
      <c r="E6" s="1">
        <f>'[1]予測データ（世帯）'!E6</f>
        <v>0</v>
      </c>
      <c r="F6" s="1">
        <f>'[1]予測データ（世帯）'!F6</f>
        <v>0</v>
      </c>
      <c r="G6" s="1">
        <f>'[1]予測データ（世帯）'!G6</f>
        <v>0</v>
      </c>
      <c r="H6" s="1">
        <f>'[1]予測データ（世帯）'!H6</f>
        <v>0</v>
      </c>
      <c r="I6" s="1">
        <f>'[1]予測データ（世帯）'!I6</f>
        <v>0</v>
      </c>
      <c r="J6" s="1">
        <f>'[1]予測データ（世帯）'!J6</f>
        <v>0</v>
      </c>
      <c r="K6" s="1">
        <f>'[1]予測データ（世帯）'!K6</f>
        <v>0</v>
      </c>
      <c r="L6" s="1">
        <f>'[1]予測データ（世帯）'!L6</f>
        <v>0</v>
      </c>
      <c r="M6" s="1">
        <f>'[1]予測データ（世帯）'!M6</f>
        <v>0</v>
      </c>
      <c r="N6" s="1">
        <f>'[1]予測データ（世帯）'!N6</f>
        <v>0</v>
      </c>
      <c r="O6" s="1">
        <f>'[1]予測データ（世帯）'!O6</f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">
        <f>'[1]予測データ（世帯）'!A7</f>
        <v>1975</v>
      </c>
      <c r="B7" s="1">
        <f>'[1]予測データ（世帯）'!B7</f>
        <v>111940</v>
      </c>
      <c r="C7" s="1">
        <f>'[1]予測データ（世帯）'!C7</f>
        <v>0</v>
      </c>
      <c r="D7" s="1">
        <f>'[1]予測データ（世帯）'!D7</f>
        <v>0</v>
      </c>
      <c r="E7" s="1">
        <f>'[1]予測データ（世帯）'!E7</f>
        <v>0</v>
      </c>
      <c r="F7" s="1">
        <f>'[1]予測データ（世帯）'!F7</f>
        <v>0</v>
      </c>
      <c r="G7" s="1">
        <f>'[1]予測データ（世帯）'!G7</f>
        <v>0</v>
      </c>
      <c r="H7" s="1">
        <f>'[1]予測データ（世帯）'!H7</f>
        <v>0</v>
      </c>
      <c r="I7" s="1">
        <f>'[1]予測データ（世帯）'!I7</f>
        <v>0</v>
      </c>
      <c r="J7" s="1">
        <f>'[1]予測データ（世帯）'!J7</f>
        <v>0</v>
      </c>
      <c r="K7" s="1">
        <f>'[1]予測データ（世帯）'!K7</f>
        <v>0</v>
      </c>
      <c r="L7" s="1">
        <f>'[1]予測データ（世帯）'!L7</f>
        <v>0</v>
      </c>
      <c r="M7" s="1">
        <f>'[1]予測データ（世帯）'!M7</f>
        <v>0</v>
      </c>
      <c r="N7" s="1">
        <f>'[1]予測データ（世帯）'!N7</f>
        <v>0</v>
      </c>
      <c r="O7" s="1">
        <f>'[1]予測データ（世帯）'!O7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">
        <f>'[1]予測データ（世帯）'!A8</f>
        <v>1980</v>
      </c>
      <c r="B8" s="1">
        <f>'[1]予測データ（世帯）'!B8</f>
        <v>117060</v>
      </c>
      <c r="C8" s="1">
        <f>'[1]予測データ（世帯）'!C8</f>
        <v>0</v>
      </c>
      <c r="D8" s="1">
        <f>'[1]予測データ（世帯）'!D8</f>
        <v>0</v>
      </c>
      <c r="E8" s="1">
        <f>'[1]予測データ（世帯）'!E8</f>
        <v>0</v>
      </c>
      <c r="F8" s="1">
        <f>'[1]予測データ（世帯）'!F8</f>
        <v>0</v>
      </c>
      <c r="G8" s="1">
        <f>'[1]予測データ（世帯）'!G8</f>
        <v>0</v>
      </c>
      <c r="H8" s="1">
        <f>'[1]予測データ（世帯）'!H8</f>
        <v>0</v>
      </c>
      <c r="I8" s="1">
        <f>'[1]予測データ（世帯）'!I8</f>
        <v>0</v>
      </c>
      <c r="J8" s="1">
        <f>'[1]予測データ（世帯）'!J8</f>
        <v>0</v>
      </c>
      <c r="K8" s="1">
        <f>'[1]予測データ（世帯）'!K8</f>
        <v>0</v>
      </c>
      <c r="L8" s="1">
        <f>'[1]予測データ（世帯）'!L8</f>
        <v>0</v>
      </c>
      <c r="M8" s="1">
        <f>'[1]予測データ（世帯）'!M8</f>
        <v>0</v>
      </c>
      <c r="N8" s="1">
        <f>'[1]予測データ（世帯）'!N8</f>
        <v>0</v>
      </c>
      <c r="O8" s="1">
        <f>'[1]予測データ（世帯）'!O8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">
        <f>'[1]予測データ（世帯）'!A9</f>
        <v>1985</v>
      </c>
      <c r="B9" s="1">
        <f>'[1]予測データ（世帯）'!B9</f>
        <v>121049</v>
      </c>
      <c r="C9" s="1">
        <f>'[1]予測データ（世帯）'!C9</f>
        <v>0</v>
      </c>
      <c r="D9" s="1">
        <f>'[1]予測データ（世帯）'!D9</f>
        <v>0</v>
      </c>
      <c r="E9" s="1">
        <f>'[1]予測データ（世帯）'!E9</f>
        <v>0</v>
      </c>
      <c r="F9" s="1">
        <f>'[1]予測データ（世帯）'!F9</f>
        <v>0</v>
      </c>
      <c r="G9" s="1">
        <f>'[1]予測データ（世帯）'!G9</f>
        <v>0</v>
      </c>
      <c r="H9" s="1">
        <f>'[1]予測データ（世帯）'!H9</f>
        <v>0</v>
      </c>
      <c r="I9" s="1">
        <f>'[1]予測データ（世帯）'!I9</f>
        <v>0</v>
      </c>
      <c r="J9" s="1">
        <f>'[1]予測データ（世帯）'!J9</f>
        <v>0</v>
      </c>
      <c r="K9" s="1">
        <f>'[1]予測データ（世帯）'!K9</f>
        <v>0</v>
      </c>
      <c r="L9" s="1">
        <f>'[1]予測データ（世帯）'!L9</f>
        <v>0</v>
      </c>
      <c r="M9" s="1">
        <f>'[1]予測データ（世帯）'!M9</f>
        <v>0</v>
      </c>
      <c r="N9" s="1">
        <f>'[1]予測データ（世帯）'!N9</f>
        <v>0</v>
      </c>
      <c r="O9" s="1">
        <f>'[1]予測データ（世帯）'!O9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">
        <f>'[1]予測データ（世帯）'!A10</f>
        <v>1990</v>
      </c>
      <c r="B10" s="1">
        <f>'[1]予測データ（世帯）'!B10</f>
        <v>123611</v>
      </c>
      <c r="C10" s="1">
        <f>'[1]予測データ（世帯）'!C10</f>
        <v>0</v>
      </c>
      <c r="D10" s="1">
        <f>'[1]予測データ（世帯）'!D10</f>
        <v>0</v>
      </c>
      <c r="E10" s="1">
        <f>'[1]予測データ（世帯）'!E10</f>
        <v>0</v>
      </c>
      <c r="F10" s="1">
        <f>'[1]予測データ（世帯）'!F10</f>
        <v>0</v>
      </c>
      <c r="G10" s="1">
        <f>'[1]予測データ（世帯）'!G10</f>
        <v>0</v>
      </c>
      <c r="H10" s="1">
        <f>'[1]予測データ（世帯）'!H10</f>
        <v>0</v>
      </c>
      <c r="I10" s="1">
        <f>'[1]予測データ（世帯）'!I10</f>
        <v>0</v>
      </c>
      <c r="J10" s="1">
        <f>'[1]予測データ（世帯）'!J10</f>
        <v>0</v>
      </c>
      <c r="K10" s="1">
        <f>'[1]予測データ（世帯）'!K10</f>
        <v>0</v>
      </c>
      <c r="L10" s="1">
        <f>'[1]予測データ（世帯）'!L10</f>
        <v>0</v>
      </c>
      <c r="M10" s="1">
        <f>'[1]予測データ（世帯）'!M10</f>
        <v>0</v>
      </c>
      <c r="N10" s="1">
        <f>'[1]予測データ（世帯）'!N10</f>
        <v>0</v>
      </c>
      <c r="O10" s="1">
        <f>'[1]予測データ（世帯）'!O10</f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">
        <f>'[1]予測データ（世帯）'!A11</f>
        <v>1991</v>
      </c>
      <c r="B11" s="1">
        <f>'[1]予測データ（世帯）'!B11</f>
        <v>124043</v>
      </c>
      <c r="C11" s="1">
        <f>'[1]予測データ（世帯）'!C11</f>
        <v>0</v>
      </c>
      <c r="D11" s="1">
        <f>'[1]予測データ（世帯）'!D11</f>
        <v>0</v>
      </c>
      <c r="E11" s="1">
        <f>'[1]予測データ（世帯）'!E11</f>
        <v>0</v>
      </c>
      <c r="F11" s="1">
        <f>'[1]予測データ（世帯）'!F11</f>
        <v>0</v>
      </c>
      <c r="G11" s="1">
        <f>'[1]予測データ（世帯）'!G11</f>
        <v>0</v>
      </c>
      <c r="H11" s="1">
        <f>'[1]予測データ（世帯）'!H11</f>
        <v>0</v>
      </c>
      <c r="I11" s="1">
        <f>'[1]予測データ（世帯）'!I11</f>
        <v>0</v>
      </c>
      <c r="J11" s="1">
        <f>'[1]予測データ（世帯）'!J11</f>
        <v>0</v>
      </c>
      <c r="K11" s="1">
        <f>'[1]予測データ（世帯）'!K11</f>
        <v>0</v>
      </c>
      <c r="L11" s="1">
        <f>'[1]予測データ（世帯）'!L11</f>
        <v>0</v>
      </c>
      <c r="M11" s="1">
        <f>'[1]予測データ（世帯）'!M11</f>
        <v>0</v>
      </c>
      <c r="N11" s="1">
        <f>'[1]予測データ（世帯）'!N11</f>
        <v>0</v>
      </c>
      <c r="O11" s="1">
        <f>'[1]予測データ（世帯）'!O11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">
        <f>'[1]予測データ（世帯）'!A12</f>
        <v>1992</v>
      </c>
      <c r="B12" s="1">
        <f>'[1]予測データ（世帯）'!B12</f>
        <v>124452</v>
      </c>
      <c r="C12" s="1">
        <f>'[1]予測データ（世帯）'!C12</f>
        <v>0</v>
      </c>
      <c r="D12" s="1">
        <f>'[1]予測データ（世帯）'!D12</f>
        <v>0</v>
      </c>
      <c r="E12" s="1">
        <f>'[1]予測データ（世帯）'!E12</f>
        <v>0</v>
      </c>
      <c r="F12" s="1">
        <f>'[1]予測データ（世帯）'!F12</f>
        <v>0</v>
      </c>
      <c r="G12" s="1">
        <f>'[1]予測データ（世帯）'!G12</f>
        <v>0</v>
      </c>
      <c r="H12" s="1">
        <f>'[1]予測データ（世帯）'!H12</f>
        <v>0</v>
      </c>
      <c r="I12" s="1">
        <f>'[1]予測データ（世帯）'!I12</f>
        <v>0</v>
      </c>
      <c r="J12" s="1">
        <f>'[1]予測データ（世帯）'!J12</f>
        <v>0</v>
      </c>
      <c r="K12" s="1">
        <f>'[1]予測データ（世帯）'!K12</f>
        <v>0</v>
      </c>
      <c r="L12" s="1">
        <f>'[1]予測データ（世帯）'!L12</f>
        <v>0</v>
      </c>
      <c r="M12" s="1">
        <f>'[1]予測データ（世帯）'!M12</f>
        <v>0</v>
      </c>
      <c r="N12" s="1">
        <f>'[1]予測データ（世帯）'!N12</f>
        <v>0</v>
      </c>
      <c r="O12" s="1">
        <f>'[1]予測データ（世帯）'!O12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">
        <f>'[1]予測データ（世帯）'!A13</f>
        <v>1993</v>
      </c>
      <c r="B13" s="1">
        <f>'[1]予測データ（世帯）'!B13</f>
        <v>124764</v>
      </c>
      <c r="C13" s="1">
        <f>'[1]予測データ（世帯）'!C13</f>
        <v>0</v>
      </c>
      <c r="D13" s="1">
        <f>'[1]予測データ（世帯）'!D13</f>
        <v>0</v>
      </c>
      <c r="E13" s="1">
        <f>'[1]予測データ（世帯）'!E13</f>
        <v>0</v>
      </c>
      <c r="F13" s="1">
        <f>'[1]予測データ（世帯）'!F13</f>
        <v>0</v>
      </c>
      <c r="G13" s="1">
        <f>'[1]予測データ（世帯）'!G13</f>
        <v>3.2</v>
      </c>
      <c r="H13" s="1">
        <f>'[1]予測データ（世帯）'!H13</f>
        <v>0</v>
      </c>
      <c r="I13" s="1">
        <f>'[1]予測データ（世帯）'!I13</f>
        <v>0</v>
      </c>
      <c r="J13" s="1">
        <f>'[1]予測データ（世帯）'!J13</f>
        <v>0</v>
      </c>
      <c r="K13" s="1">
        <f>'[1]予測データ（世帯）'!K13</f>
        <v>0</v>
      </c>
      <c r="L13" s="1">
        <f>'[1]予測データ（世帯）'!L13</f>
        <v>0</v>
      </c>
      <c r="M13" s="1">
        <f>'[1]予測データ（世帯）'!M13</f>
        <v>0</v>
      </c>
      <c r="N13" s="1">
        <f>'[1]予測データ（世帯）'!N13</f>
        <v>0</v>
      </c>
      <c r="O13" s="1">
        <f>'[1]予測データ（世帯）'!O13</f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">
        <f>'[1]予測データ（世帯）'!A14</f>
        <v>1994</v>
      </c>
      <c r="B14" s="1">
        <f>'[1]予測データ（世帯）'!B14</f>
        <v>125034</v>
      </c>
      <c r="C14" s="1">
        <f>'[1]予測データ（世帯）'!C14</f>
        <v>3.423379425928412</v>
      </c>
      <c r="D14" s="1">
        <f>'[1]予測データ（世帯）'!D14</f>
        <v>36523.558870805304</v>
      </c>
      <c r="E14" s="1">
        <f>'[1]予測データ（世帯）'!E14</f>
        <v>0</v>
      </c>
      <c r="F14" s="1">
        <f>'[1]予測データ（世帯）'!F14</f>
        <v>0</v>
      </c>
      <c r="G14" s="1">
        <f>'[1]予測データ（世帯）'!G14</f>
        <v>5.8</v>
      </c>
      <c r="H14" s="1">
        <f>'[1]予測データ（世帯）'!H14</f>
        <v>2118366.4145067073</v>
      </c>
      <c r="I14" s="1">
        <f>'[1]予測データ（世帯）'!I14</f>
        <v>0</v>
      </c>
      <c r="J14" s="1">
        <f>'[1]予測データ（世帯）'!J14</f>
        <v>0</v>
      </c>
      <c r="K14" s="1">
        <f>'[1]予測データ（世帯）'!K14</f>
        <v>0</v>
      </c>
      <c r="L14" s="1">
        <f>'[1]予測データ（世帯）'!L14</f>
        <v>0</v>
      </c>
      <c r="M14" s="1">
        <f>'[1]予測データ（世帯）'!M14</f>
        <v>0</v>
      </c>
      <c r="N14" s="1">
        <f>'[1]予測データ（世帯）'!N14</f>
        <v>0</v>
      </c>
      <c r="O14" s="1">
        <f>'[1]予測データ（世帯）'!O14</f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">
        <f>'[1]予測データ（世帯）'!A15</f>
        <v>1995</v>
      </c>
      <c r="B15" s="1">
        <f>'[1]予測データ（世帯）'!B15</f>
        <v>125570</v>
      </c>
      <c r="C15" s="1">
        <f>'[1]予測データ（世帯）'!C15</f>
        <v>3.3959458433859346</v>
      </c>
      <c r="D15" s="1">
        <f>'[1]予測データ（世帯）'!D15</f>
        <v>36976.443615720375</v>
      </c>
      <c r="E15" s="1">
        <f>'[1]予測データ（世帯）'!E15</f>
        <v>16.3</v>
      </c>
      <c r="F15" s="1">
        <f>'[1]予測データ（世帯）'!F15</f>
        <v>6027.160309362421</v>
      </c>
      <c r="G15" s="1">
        <f>'[1]予測データ（世帯）'!G15</f>
        <v>10.9</v>
      </c>
      <c r="H15" s="1">
        <f>'[1]予測データ（世帯）'!H15</f>
        <v>4030432.354113521</v>
      </c>
      <c r="I15" s="1">
        <f>'[1]予測データ（世帯）'!I15</f>
        <v>0</v>
      </c>
      <c r="J15" s="1">
        <f>'[1]予測データ（世帯）'!J15</f>
        <v>0</v>
      </c>
      <c r="K15" s="1">
        <f>'[1]予測データ（世帯）'!K15</f>
        <v>0</v>
      </c>
      <c r="L15" s="1">
        <f>'[1]予測データ（世帯）'!L15</f>
        <v>0</v>
      </c>
      <c r="M15" s="1">
        <f>'[1]予測データ（世帯）'!M15</f>
        <v>0</v>
      </c>
      <c r="N15" s="1">
        <f>'[1]予測データ（世帯）'!N15</f>
        <v>0</v>
      </c>
      <c r="O15" s="1">
        <f>'[1]予測データ（世帯）'!O15</f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">
        <f>'[1]予測データ（世帯）'!A16</f>
        <v>1996</v>
      </c>
      <c r="B16" s="1">
        <f>'[1]予測データ（世帯）'!B16</f>
        <v>125869</v>
      </c>
      <c r="C16" s="1">
        <f>'[1]予測データ（世帯）'!C16</f>
        <v>3.3687321025137718</v>
      </c>
      <c r="D16" s="1">
        <f>'[1]予測データ（世帯）'!D16</f>
        <v>37363.90908201803</v>
      </c>
      <c r="E16" s="1">
        <f>'[1]予測データ（世帯）'!E16</f>
        <v>22.3</v>
      </c>
      <c r="F16" s="1">
        <f>'[1]予測データ（世帯）'!F16</f>
        <v>8332.151725290021</v>
      </c>
      <c r="G16" s="1">
        <f>'[1]予測データ（世帯）'!G16</f>
        <v>32.7</v>
      </c>
      <c r="H16" s="1">
        <f>'[1]予測データ（世帯）'!H16</f>
        <v>12217998.269819897</v>
      </c>
      <c r="I16" s="1">
        <f>'[1]予測データ（世帯）'!I16</f>
        <v>3.3</v>
      </c>
      <c r="J16" s="1">
        <f>'[1]予測データ（世帯）'!J16</f>
        <v>1233.008999706595</v>
      </c>
      <c r="K16" s="1">
        <f>'[1]予測データ（世帯）'!K16</f>
        <v>2.8049999999999997</v>
      </c>
      <c r="L16" s="1">
        <f>'[1]予測データ（世帯）'!L16</f>
        <v>1048.0576497506056</v>
      </c>
      <c r="M16" s="1">
        <f>'[1]予測データ（世帯）'!M16</f>
        <v>3.465</v>
      </c>
      <c r="N16" s="1">
        <f>'[1]予測データ（世帯）'!N16</f>
        <v>1294.6594496919247</v>
      </c>
      <c r="O16" s="1">
        <f>'[1]予測データ（世帯）'!O16</f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">
        <f>'[1]予測データ（世帯）'!A17</f>
        <v>1997</v>
      </c>
      <c r="B17" s="1">
        <f>'[1]予測データ（世帯）'!B17</f>
        <v>126156</v>
      </c>
      <c r="C17" s="1">
        <f>'[1]予測データ（世帯）'!C17</f>
        <v>3.3417364415894086</v>
      </c>
      <c r="D17" s="1">
        <f>'[1]予測データ（世帯）'!D17</f>
        <v>37751.63068814524</v>
      </c>
      <c r="E17" s="1">
        <f>'[1]予測データ（世帯）'!E17</f>
        <v>28.2</v>
      </c>
      <c r="F17" s="1">
        <f>'[1]予測データ（世帯）'!F17</f>
        <v>10645.959854056959</v>
      </c>
      <c r="G17" s="1">
        <f>'[1]予測データ（世帯）'!G17</f>
        <v>61.3</v>
      </c>
      <c r="H17" s="1">
        <f>'[1]予測データ（世帯）'!H17</f>
        <v>23141749.611833032</v>
      </c>
      <c r="I17" s="1">
        <f>'[1]予測データ（世帯）'!I17</f>
        <v>6.4</v>
      </c>
      <c r="J17" s="1">
        <f>'[1]予測データ（世帯）'!J17</f>
        <v>2416.1043640412954</v>
      </c>
      <c r="K17" s="1">
        <f>'[1]予測データ（世帯）'!K17</f>
        <v>5.44</v>
      </c>
      <c r="L17" s="1">
        <f>'[1]予測データ（世帯）'!L17</f>
        <v>2053.6887094351014</v>
      </c>
      <c r="M17" s="1">
        <f>'[1]予測データ（世帯）'!M17</f>
        <v>6.720000000000001</v>
      </c>
      <c r="N17" s="1">
        <f>'[1]予測データ（世帯）'!N17</f>
        <v>2536.9095822433605</v>
      </c>
      <c r="O17" s="1">
        <f>'[1]予測データ（世帯）'!O17</f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">
        <f>'[1]予測データ（世帯）'!A18</f>
        <v>1998</v>
      </c>
      <c r="B18" s="1">
        <f>'[1]予測データ（世帯）'!B18</f>
        <v>126420</v>
      </c>
      <c r="C18" s="1">
        <f>'[1]予測データ（世帯）'!C18</f>
        <v>3.3149571130080657</v>
      </c>
      <c r="D18" s="1">
        <f>'[1]予測データ（世帯）'!D18</f>
        <v>38136.239984499734</v>
      </c>
      <c r="E18" s="1">
        <f>'[1]予測データ（世帯）'!E18</f>
        <v>0</v>
      </c>
      <c r="F18" s="1">
        <f>'[1]予測データ（世帯）'!F18</f>
        <v>0</v>
      </c>
      <c r="G18" s="1">
        <f>'[1]予測データ（世帯）'!G18</f>
        <v>0</v>
      </c>
      <c r="H18" s="1">
        <f>'[1]予測データ（世帯）'!H18</f>
        <v>0</v>
      </c>
      <c r="I18" s="1">
        <f>'[1]予測データ（世帯）'!I18</f>
        <v>9.259417710650725</v>
      </c>
      <c r="J18" s="1">
        <f>'[1]予測データ（世帯）'!J18</f>
        <v>3531.1937593010316</v>
      </c>
      <c r="K18" s="1">
        <f>'[1]予測データ（世帯）'!K18</f>
        <v>7.870505054053116</v>
      </c>
      <c r="L18" s="1">
        <f>'[1]予測データ（世帯）'!L18</f>
        <v>3001.514695405877</v>
      </c>
      <c r="M18" s="1">
        <f>'[1]予測データ（世帯）'!M18</f>
        <v>9.722388596183261</v>
      </c>
      <c r="N18" s="1">
        <f>'[1]予測データ（世帯）'!N18</f>
        <v>3707.753447266083</v>
      </c>
      <c r="O18" s="1">
        <f>'[1]予測データ（世帯）'!O18</f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">
        <f>'[1]予測データ（世帯）'!A19</f>
        <v>1999</v>
      </c>
      <c r="B19" s="1">
        <f>'[1]予測データ（世帯）'!B19</f>
        <v>126665</v>
      </c>
      <c r="C19" s="1">
        <f>'[1]予測データ（世帯）'!C19</f>
        <v>3.2883923831695627</v>
      </c>
      <c r="D19" s="1">
        <f>'[1]予測データ（世帯）'!D19</f>
        <v>38518.82173437958</v>
      </c>
      <c r="E19" s="1">
        <f>'[1]予測データ（世帯）'!E19</f>
        <v>0</v>
      </c>
      <c r="F19" s="1">
        <f>'[1]予測データ（世帯）'!F19</f>
        <v>0</v>
      </c>
      <c r="G19" s="1">
        <f>'[1]予測データ（世帯）'!G19</f>
        <v>0</v>
      </c>
      <c r="H19" s="1">
        <f>'[1]予測データ（世帯）'!H19</f>
        <v>0</v>
      </c>
      <c r="I19" s="1">
        <f>'[1]予測データ（世帯）'!I19</f>
        <v>14.243865521854827</v>
      </c>
      <c r="J19" s="1">
        <f>'[1]予測データ（世帯）'!J19</f>
        <v>5486.569168448016</v>
      </c>
      <c r="K19" s="1">
        <f>'[1]予測データ（世帯）'!K19</f>
        <v>12.107285693576603</v>
      </c>
      <c r="L19" s="1">
        <f>'[1]予測データ（世帯）'!L19</f>
        <v>4663.583793180814</v>
      </c>
      <c r="M19" s="1">
        <f>'[1]予測データ（世帯）'!M19</f>
        <v>14.95605879794757</v>
      </c>
      <c r="N19" s="1">
        <f>'[1]予測データ（世帯）'!N19</f>
        <v>5760.897626870417</v>
      </c>
      <c r="O19" s="1">
        <f>'[1]予測データ（世帯）'!O19</f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">
        <f>'[1]予測データ（世帯）'!A20</f>
        <v>2000</v>
      </c>
      <c r="B20" s="1">
        <f>'[1]予測データ（世帯）'!B20</f>
        <v>126892</v>
      </c>
      <c r="C20" s="1">
        <f>'[1]予測データ（世帯）'!C20</f>
        <v>3.262040532366104</v>
      </c>
      <c r="D20" s="1">
        <f>'[1]予測データ（世帯）'!D20</f>
        <v>38899.57796078014</v>
      </c>
      <c r="E20" s="1">
        <f>'[1]予測データ（世帯）'!E20</f>
        <v>0</v>
      </c>
      <c r="F20" s="1">
        <f>'[1]予測データ（世帯）'!F20</f>
        <v>0</v>
      </c>
      <c r="G20" s="1">
        <f>'[1]予測データ（世帯）'!G20</f>
        <v>0</v>
      </c>
      <c r="H20" s="1">
        <f>'[1]予測データ（世帯）'!H20</f>
        <v>0</v>
      </c>
      <c r="I20" s="1">
        <f>'[1]予測データ（世帯）'!I20</f>
        <v>21.251570566794268</v>
      </c>
      <c r="J20" s="1">
        <f>'[1]予測データ（世帯）'!J20</f>
        <v>8266.771260520341</v>
      </c>
      <c r="K20" s="1">
        <f>'[1]予測データ（世帯）'!K20</f>
        <v>18.063834981775127</v>
      </c>
      <c r="L20" s="1">
        <f>'[1]予測データ（世帯）'!L20</f>
        <v>7026.755571442291</v>
      </c>
      <c r="M20" s="1">
        <f>'[1]予測データ（世帯）'!M20</f>
        <v>22.31414909513398</v>
      </c>
      <c r="N20" s="1">
        <f>'[1]予測データ（世帯）'!N20</f>
        <v>8680.109823546358</v>
      </c>
      <c r="O20" s="1">
        <f>'[1]予測データ（世帯）'!O20</f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">
        <f>'[1]予測データ（世帯）'!A21</f>
        <v>2001</v>
      </c>
      <c r="B21" s="1">
        <f>'[1]予測データ（世帯）'!B21</f>
        <v>127100</v>
      </c>
      <c r="C21" s="1">
        <f>'[1]予測データ（世帯）'!C21</f>
        <v>3.2358998546709046</v>
      </c>
      <c r="D21" s="1">
        <f>'[1]予測データ（世帯）'!D21</f>
        <v>39278.100592802875</v>
      </c>
      <c r="E21" s="1">
        <f>'[1]予測データ（世帯）'!E21</f>
        <v>0</v>
      </c>
      <c r="F21" s="1">
        <f>'[1]予測データ（世帯）'!F21</f>
        <v>0</v>
      </c>
      <c r="G21" s="1">
        <f>'[1]予測データ（世帯）'!G21</f>
        <v>0</v>
      </c>
      <c r="H21" s="1">
        <f>'[1]予測データ（世帯）'!H21</f>
        <v>0</v>
      </c>
      <c r="I21" s="1">
        <f>'[1]予測データ（世帯）'!I21</f>
        <v>30.418900664499436</v>
      </c>
      <c r="J21" s="1">
        <f>'[1]予測データ（世帯）'!J21</f>
        <v>11947.96640222687</v>
      </c>
      <c r="K21" s="1">
        <f>'[1]予測データ（世帯）'!K21</f>
        <v>25.85606556482452</v>
      </c>
      <c r="L21" s="1">
        <f>'[1]予測データ（世帯）'!L21</f>
        <v>10155.771441892839</v>
      </c>
      <c r="M21" s="1">
        <f>'[1]予測データ（世帯）'!M21</f>
        <v>31.939845697724408</v>
      </c>
      <c r="N21" s="1">
        <f>'[1]予測データ（世帯）'!N21</f>
        <v>12545.364722338214</v>
      </c>
      <c r="O21" s="1">
        <f>'[1]予測データ（世帯）'!O21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">
        <f>'[1]予測データ（世帯）'!A22</f>
        <v>2002</v>
      </c>
      <c r="B22" s="1">
        <f>'[1]予測データ（世帯）'!B22</f>
        <v>127286</v>
      </c>
      <c r="C22" s="1">
        <f>'[1]予測データ（世帯）'!C22</f>
        <v>3.2099686578278237</v>
      </c>
      <c r="D22" s="1">
        <f>'[1]予測データ（世帯）'!D22</f>
        <v>39653.34667352611</v>
      </c>
      <c r="E22" s="1">
        <f>'[1]予測データ（世帯）'!E22</f>
        <v>0</v>
      </c>
      <c r="F22" s="1">
        <f>'[1]予測データ（世帯）'!F22</f>
        <v>0</v>
      </c>
      <c r="G22" s="1">
        <f>'[1]予測データ（世帯）'!G22</f>
        <v>0</v>
      </c>
      <c r="H22" s="1">
        <f>'[1]予測データ（世帯）'!H22</f>
        <v>0</v>
      </c>
      <c r="I22" s="1">
        <f>'[1]予測データ（世帯）'!I22</f>
        <v>41.34366977771198</v>
      </c>
      <c r="J22" s="1">
        <f>'[1]予測データ（世帯）'!J22</f>
        <v>16394.148704513973</v>
      </c>
      <c r="K22" s="1">
        <f>'[1]予測データ（世帯）'!K22</f>
        <v>35.14211931105518</v>
      </c>
      <c r="L22" s="1">
        <f>'[1]予測データ（世帯）'!L22</f>
        <v>13935.026398836877</v>
      </c>
      <c r="M22" s="1">
        <f>'[1]予測データ（世帯）'!M22</f>
        <v>43.410853266597584</v>
      </c>
      <c r="N22" s="1">
        <f>'[1]予測データ（世帯）'!N22</f>
        <v>17213.856139739673</v>
      </c>
      <c r="O22" s="1">
        <f>'[1]予測データ（世帯）'!O22</f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">
        <f>'[1]予測データ（世帯）'!A23</f>
        <v>2003</v>
      </c>
      <c r="B23" s="1">
        <f>'[1]予測データ（世帯）'!B23</f>
        <v>127447</v>
      </c>
      <c r="C23" s="1">
        <f>'[1]予測データ（世帯）'!C23</f>
        <v>3.1842452631417664</v>
      </c>
      <c r="D23" s="1">
        <f>'[1]予測データ（世帯）'!D23</f>
        <v>40024.241058068874</v>
      </c>
      <c r="E23" s="1">
        <f>'[1]予測データ（世帯）'!E23</f>
        <v>0</v>
      </c>
      <c r="F23" s="1">
        <f>'[1]予測データ（世帯）'!F23</f>
        <v>0</v>
      </c>
      <c r="G23" s="1">
        <f>'[1]予測データ（世帯）'!G23</f>
        <v>0</v>
      </c>
      <c r="H23" s="1">
        <f>'[1]予測データ（世帯）'!H23</f>
        <v>0</v>
      </c>
      <c r="I23" s="1">
        <f>'[1]予測データ（世帯）'!I23</f>
        <v>53.00461801352254</v>
      </c>
      <c r="J23" s="1">
        <f>'[1]予測データ（世帯）'!J23</f>
        <v>21214.69608564086</v>
      </c>
      <c r="K23" s="1">
        <f>'[1]予測データ（世帯）'!K23</f>
        <v>45.053925311494154</v>
      </c>
      <c r="L23" s="1">
        <f>'[1]予測データ（世帯）'!L23</f>
        <v>18032.491672794727</v>
      </c>
      <c r="M23" s="1">
        <f>'[1]予測データ（世帯）'!M23</f>
        <v>55.654848914198666</v>
      </c>
      <c r="N23" s="1">
        <f>'[1]予測データ（世帯）'!N23</f>
        <v>22275.430889922904</v>
      </c>
      <c r="O23" s="1">
        <f>'[1]予測データ（世帯）'!O23</f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">
        <f>'[1]予測データ（世帯）'!A24</f>
        <v>2004</v>
      </c>
      <c r="B24" s="1">
        <f>'[1]予測データ（世帯）'!B24</f>
        <v>127581</v>
      </c>
      <c r="C24" s="1">
        <f>'[1]予測データ（世帯）'!C24</f>
        <v>3.1587280053700253</v>
      </c>
      <c r="D24" s="1">
        <f>'[1]予測データ（世帯）'!D24</f>
        <v>40389.992358666124</v>
      </c>
      <c r="E24" s="1">
        <f>'[1]予測データ（世帯）'!E24</f>
        <v>0</v>
      </c>
      <c r="F24" s="1">
        <f>'[1]予測データ（世帯）'!F24</f>
        <v>0</v>
      </c>
      <c r="G24" s="1">
        <f>'[1]予測データ（世帯）'!G24</f>
        <v>0</v>
      </c>
      <c r="H24" s="1">
        <f>'[1]予測データ（世帯）'!H24</f>
        <v>0</v>
      </c>
      <c r="I24" s="1">
        <f>'[1]予測データ（世帯）'!I24</f>
        <v>64.07506959156267</v>
      </c>
      <c r="J24" s="1">
        <f>'[1]予測データ（世帯）'!J24</f>
        <v>25879.91571184216</v>
      </c>
      <c r="K24" s="1">
        <f>'[1]予測データ（世帯）'!K24</f>
        <v>54.46380915282826</v>
      </c>
      <c r="L24" s="1">
        <f>'[1]予測データ（世帯）'!L24</f>
        <v>21997.928355065837</v>
      </c>
      <c r="M24" s="1">
        <f>'[1]予測データ（世帯）'!M24</f>
        <v>67.2788230711408</v>
      </c>
      <c r="N24" s="1">
        <f>'[1]予測データ（世帯）'!N24</f>
        <v>27173.911497434274</v>
      </c>
      <c r="O24" s="1">
        <f>'[1]予測データ（世帯）'!O24</f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">
        <f>'[1]予測データ（世帯）'!A25</f>
        <v>2005</v>
      </c>
      <c r="B25" s="1">
        <f>'[1]予測データ（世帯）'!B25</f>
        <v>127684</v>
      </c>
      <c r="C25" s="1">
        <f>'[1]予測データ（世帯）'!C25</f>
        <v>3.133415232614475</v>
      </c>
      <c r="D25" s="1">
        <f>'[1]予測データ（世帯）'!D25</f>
        <v>40749.147661946605</v>
      </c>
      <c r="E25" s="1">
        <f>'[1]予測データ（世帯）'!E25</f>
        <v>0</v>
      </c>
      <c r="F25" s="1">
        <f>'[1]予測データ（世帯）'!F25</f>
        <v>0</v>
      </c>
      <c r="G25" s="1">
        <f>'[1]予測データ（世帯）'!G25</f>
        <v>0</v>
      </c>
      <c r="H25" s="1">
        <f>'[1]予測データ（世帯）'!H25</f>
        <v>0</v>
      </c>
      <c r="I25" s="1">
        <f>'[1]予測データ（世帯）'!I25</f>
        <v>73.47544650892755</v>
      </c>
      <c r="J25" s="1">
        <f>'[1]予測データ（世帯）'!J25</f>
        <v>29940.61819319748</v>
      </c>
      <c r="K25" s="1">
        <f>'[1]予測データ（世帯）'!K25</f>
        <v>62.45412953258841</v>
      </c>
      <c r="L25" s="1">
        <f>'[1]予測データ（世帯）'!L25</f>
        <v>25449.525464217855</v>
      </c>
      <c r="M25" s="1">
        <f>'[1]予測データ（世帯）'!M25</f>
        <v>77.14921883437393</v>
      </c>
      <c r="N25" s="1">
        <f>'[1]予測データ（世帯）'!N25</f>
        <v>31437.64910285735</v>
      </c>
      <c r="O25" s="1">
        <f>'[1]予測データ（世帯）'!O25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">
        <f>'[1]予測データ（世帯）'!A26</f>
        <v>2006</v>
      </c>
      <c r="B26" s="1">
        <f>'[1]予測データ（世帯）'!B26</f>
        <v>127752</v>
      </c>
      <c r="C26" s="1">
        <f>'[1]予測データ（世帯）'!C26</f>
        <v>3.1083053062146364</v>
      </c>
      <c r="D26" s="1">
        <f>'[1]予測データ（世帯）'!D26</f>
        <v>41100.209733122785</v>
      </c>
      <c r="E26" s="1">
        <f>'[1]予測データ（世帯）'!E26</f>
        <v>0</v>
      </c>
      <c r="F26" s="1">
        <f>'[1]予測データ（世帯）'!F26</f>
        <v>0</v>
      </c>
      <c r="G26" s="1">
        <f>'[1]予測データ（世帯）'!G26</f>
        <v>0</v>
      </c>
      <c r="H26" s="1">
        <f>'[1]予測データ（世帯）'!H26</f>
        <v>0</v>
      </c>
      <c r="I26" s="1">
        <f>'[1]予測データ（世帯）'!I26</f>
        <v>80.73058461952404</v>
      </c>
      <c r="J26" s="1">
        <f>'[1]予測データ（世帯）'!J26</f>
        <v>33180.439597400546</v>
      </c>
      <c r="K26" s="1">
        <f>'[1]予測データ（世帯）'!K26</f>
        <v>68.62099692659542</v>
      </c>
      <c r="L26" s="1">
        <f>'[1]予測データ（世帯）'!L26</f>
        <v>28203.37365779046</v>
      </c>
      <c r="M26" s="1">
        <f>'[1]予測データ（世帯）'!M26</f>
        <v>84.76711385050024</v>
      </c>
      <c r="N26" s="1">
        <f>'[1]予測データ（世帯）'!N26</f>
        <v>34839.46157727057</v>
      </c>
      <c r="O26" s="1">
        <f>'[1]予測データ（世帯）'!O26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">
        <f>'[1]予測データ（世帯）'!A27</f>
        <v>2007</v>
      </c>
      <c r="B27" s="1">
        <f>'[1]予測データ（世帯）'!B27</f>
        <v>127782</v>
      </c>
      <c r="C27" s="1">
        <f>'[1]予測データ（世帯）'!C27</f>
        <v>3.0833966006415947</v>
      </c>
      <c r="D27" s="1">
        <f>'[1]予測データ（世帯）'!D27</f>
        <v>41441.960457960886</v>
      </c>
      <c r="E27" s="1">
        <f>'[1]予測データ（世帯）'!E27</f>
        <v>0</v>
      </c>
      <c r="F27" s="1">
        <f>'[1]予測データ（世帯）'!F27</f>
        <v>0</v>
      </c>
      <c r="G27" s="1">
        <f>'[1]予測データ（世帯）'!G27</f>
        <v>0</v>
      </c>
      <c r="H27" s="1">
        <f>'[1]予測データ（世帯）'!H27</f>
        <v>0</v>
      </c>
      <c r="I27" s="1">
        <f>'[1]予測データ（世帯）'!I27</f>
        <v>85.92802716203366</v>
      </c>
      <c r="J27" s="1">
        <f>'[1]予測データ（世帯）'!J27</f>
        <v>35610.25903879588</v>
      </c>
      <c r="K27" s="1">
        <f>'[1]予測データ（世帯）'!K27</f>
        <v>73.0388230877286</v>
      </c>
      <c r="L27" s="1">
        <f>'[1]予測データ（世帯）'!L27</f>
        <v>30268.720182976496</v>
      </c>
      <c r="M27" s="1">
        <f>'[1]予測データ（世帯）'!M27</f>
        <v>90.22442852013535</v>
      </c>
      <c r="N27" s="1">
        <f>'[1]予測データ（世帯）'!N27</f>
        <v>37390.77199073567</v>
      </c>
      <c r="O27" s="1">
        <f>'[1]予測データ（世帯）'!O27</f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1">
        <f>'[1]予測データ（世帯）'!A28</f>
        <v>2008</v>
      </c>
      <c r="B28" s="1">
        <f>'[1]予測データ（世帯）'!B28</f>
        <v>127772</v>
      </c>
      <c r="C28" s="1">
        <f>'[1]予測データ（世帯）'!C28</f>
        <v>3.058687503392769</v>
      </c>
      <c r="D28" s="1">
        <f>'[1]予測データ（世帯）'!D28</f>
        <v>41773.473052828136</v>
      </c>
      <c r="E28" s="1">
        <f>'[1]予測データ（世帯）'!E28</f>
        <v>0</v>
      </c>
      <c r="F28" s="1">
        <f>'[1]予測データ（世帯）'!F28</f>
        <v>0</v>
      </c>
      <c r="G28" s="1">
        <f>'[1]予測データ（世帯）'!G28</f>
        <v>0</v>
      </c>
      <c r="H28" s="1">
        <f>'[1]予測データ（世帯）'!H28</f>
        <v>0</v>
      </c>
      <c r="I28" s="1">
        <f>'[1]予測データ（世帯）'!I28</f>
        <v>89.45589215286404</v>
      </c>
      <c r="J28" s="1">
        <f>'[1]予測データ（世帯）'!J28</f>
        <v>37368.83300264366</v>
      </c>
      <c r="K28" s="1">
        <f>'[1]予測データ（世帯）'!K28</f>
        <v>76.03750832993443</v>
      </c>
      <c r="L28" s="1">
        <f>'[1]予測データ（世帯）'!L28</f>
        <v>31763.508052247107</v>
      </c>
      <c r="M28" s="1">
        <f>'[1]予測データ（世帯）'!M28</f>
        <v>93.92868676050725</v>
      </c>
      <c r="N28" s="1">
        <f>'[1]予測データ（世帯）'!N28</f>
        <v>39237.27465277584</v>
      </c>
      <c r="O28" s="1">
        <f>'[1]予測データ（世帯）'!O28</f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1">
        <f>'[1]予測データ（世帯）'!A29</f>
        <v>2009</v>
      </c>
      <c r="B29" s="1">
        <f>'[1]予測データ（世帯）'!B29</f>
        <v>127719</v>
      </c>
      <c r="C29" s="1">
        <f>'[1]予測データ（世帯）'!C29</f>
        <v>3.0341764148875234</v>
      </c>
      <c r="D29" s="1">
        <f>'[1]予測データ（世帯）'!D29</f>
        <v>42093.46542057757</v>
      </c>
      <c r="E29" s="1">
        <f>'[1]予測データ（世帯）'!E29</f>
        <v>0</v>
      </c>
      <c r="F29" s="1">
        <f>'[1]予測データ（世帯）'!F29</f>
        <v>0</v>
      </c>
      <c r="G29" s="1">
        <f>'[1]予測データ（世帯）'!G29</f>
        <v>0</v>
      </c>
      <c r="H29" s="1">
        <f>'[1]予測データ（世帯）'!H29</f>
        <v>0</v>
      </c>
      <c r="I29" s="1">
        <f>'[1]予測データ（世帯）'!I29</f>
        <v>91.76369886760061</v>
      </c>
      <c r="J29" s="1">
        <f>'[1]予測データ（世帯）'!J29</f>
        <v>38626.520851476394</v>
      </c>
      <c r="K29" s="1">
        <f>'[1]予測データ（世帯）'!K29</f>
        <v>77.99914403746051</v>
      </c>
      <c r="L29" s="1">
        <f>'[1]予測データ（世帯）'!L29</f>
        <v>32832.54272375493</v>
      </c>
      <c r="M29" s="1">
        <f>'[1]予測データ（世帯）'!M29</f>
        <v>96.35188381098064</v>
      </c>
      <c r="N29" s="1">
        <f>'[1]予測データ（世帯）'!N29</f>
        <v>40557.84689405022</v>
      </c>
      <c r="O29" s="1">
        <f>'[1]予測データ（世帯）'!O29</f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">
        <f>'[1]予測データ（世帯）'!A30</f>
        <v>2010</v>
      </c>
      <c r="B30" s="1">
        <f>'[1]予測データ（世帯）'!B30</f>
        <v>127623</v>
      </c>
      <c r="C30" s="1">
        <f>'[1]予測データ（世帯）'!C30</f>
        <v>3.0098617483636163</v>
      </c>
      <c r="D30" s="1">
        <f>'[1]予測データ（世帯）'!D30</f>
        <v>42401.61531319015</v>
      </c>
      <c r="E30" s="1">
        <f>'[1]予測データ（世帯）'!E30</f>
        <v>0</v>
      </c>
      <c r="F30" s="1">
        <f>'[1]予測データ（世帯）'!F30</f>
        <v>0</v>
      </c>
      <c r="G30" s="1">
        <f>'[1]予測データ（世帯）'!G30</f>
        <v>0</v>
      </c>
      <c r="H30" s="1">
        <f>'[1]予測データ（世帯）'!H30</f>
        <v>0</v>
      </c>
      <c r="I30" s="1">
        <f>'[1]予測データ（世帯）'!I30</f>
        <v>93.23713324704245</v>
      </c>
      <c r="J30" s="1">
        <f>'[1]予測データ（世帯）'!J30</f>
        <v>39534.05056845746</v>
      </c>
      <c r="K30" s="1">
        <f>'[1]予測データ（世帯）'!K30</f>
        <v>79.25156325998609</v>
      </c>
      <c r="L30" s="1">
        <f>'[1]予測データ（世帯）'!L30</f>
        <v>33603.94298318884</v>
      </c>
      <c r="M30" s="1">
        <f>'[1]予測データ（世帯）'!M30</f>
        <v>97.89898990939457</v>
      </c>
      <c r="N30" s="1">
        <f>'[1]予測データ（世帯）'!N30</f>
        <v>41510.75309688033</v>
      </c>
      <c r="O30" s="1">
        <f>'[1]予測データ（世帯）'!O30</f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4" ht="12.75">
      <c r="A31" s="1">
        <f>'[1]予測データ（世帯）'!A31</f>
        <v>0</v>
      </c>
      <c r="B31" s="1">
        <f>'[1]予測データ（世帯）'!B31</f>
        <v>0</v>
      </c>
      <c r="C31" s="1">
        <f>'[1]予測データ（世帯）'!C31</f>
        <v>0</v>
      </c>
      <c r="D31" s="1">
        <f>'[1]予測データ（世帯）'!D31</f>
        <v>0</v>
      </c>
      <c r="E31" s="1">
        <f>'[1]予測データ（世帯）'!E31</f>
        <v>0</v>
      </c>
      <c r="F31" s="1">
        <f>'[1]予測データ（世帯）'!F31</f>
        <v>0</v>
      </c>
      <c r="G31" s="1">
        <f>'[1]予測データ（世帯）'!G31</f>
        <v>0</v>
      </c>
      <c r="H31" s="1">
        <f>'[1]予測データ（世帯）'!H31</f>
        <v>0</v>
      </c>
      <c r="I31" s="1">
        <f>'[1]予測データ（世帯）'!I31</f>
        <v>0</v>
      </c>
      <c r="J31" s="1">
        <f>'[1]予測データ（世帯）'!J31</f>
        <v>0</v>
      </c>
      <c r="K31" s="1">
        <f>'[1]予測データ（世帯）'!K31</f>
        <v>0</v>
      </c>
      <c r="L31" s="1">
        <f>'[1]予測データ（世帯）'!L31</f>
        <v>0</v>
      </c>
      <c r="M31" s="1">
        <f>'[1]予測データ（世帯）'!M31</f>
        <v>0</v>
      </c>
      <c r="N31" s="1">
        <f>'[1]予測データ（世帯）'!N31</f>
        <v>0</v>
      </c>
      <c r="O31" s="1">
        <f>'[1]予測データ（世帯）'!O31</f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1">
        <f>'[1]予測データ（世帯）'!A32</f>
        <v>0</v>
      </c>
      <c r="B32" s="1">
        <f>'[1]予測データ（世帯）'!B32</f>
        <v>0</v>
      </c>
      <c r="C32" s="1">
        <f>'[1]予測データ（世帯）'!C32</f>
        <v>0</v>
      </c>
      <c r="D32" s="1">
        <f>'[1]予測データ（世帯）'!D32</f>
        <v>0</v>
      </c>
      <c r="E32" s="1">
        <f>'[1]予測データ（世帯）'!E32</f>
        <v>0</v>
      </c>
      <c r="F32" s="1">
        <f>'[1]予測データ（世帯）'!F32</f>
        <v>0</v>
      </c>
      <c r="G32" s="1">
        <f>'[1]予測データ（世帯）'!G32</f>
        <v>0</v>
      </c>
      <c r="H32" s="1">
        <f>'[1]予測データ（世帯）'!H32</f>
        <v>0</v>
      </c>
      <c r="I32" s="1">
        <f>'[1]予測データ（世帯）'!I32</f>
        <v>0</v>
      </c>
      <c r="J32" s="1">
        <f>'[1]予測データ（世帯）'!J32</f>
        <v>0</v>
      </c>
      <c r="K32" s="1">
        <f>'[1]予測データ（世帯）'!K32</f>
        <v>0</v>
      </c>
      <c r="L32" s="1">
        <f>'[1]予測データ（世帯）'!L32</f>
        <v>0</v>
      </c>
      <c r="M32" s="1">
        <f>'[1]予測データ（世帯）'!M32</f>
        <v>0</v>
      </c>
      <c r="N32" s="1">
        <f>'[1]予測データ（世帯）'!N32</f>
        <v>0</v>
      </c>
      <c r="O32" s="1">
        <f>'[1]予測データ（世帯）'!O32</f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3" customFormat="1" ht="12.75">
      <c r="A33" s="1" t="str">
        <f>'[1]予測データ（世帯）'!A33</f>
        <v>注</v>
      </c>
      <c r="B33" s="1" t="str">
        <f>'[1]予測データ（世帯）'!B33</f>
        <v>(1)</v>
      </c>
      <c r="C33" s="1" t="str">
        <f>'[1]予測データ（世帯）'!C33</f>
        <v>(2)</v>
      </c>
      <c r="D33" s="1" t="str">
        <f>'[1]予測データ（世帯）'!D33</f>
        <v>(3)</v>
      </c>
      <c r="E33" s="1" t="str">
        <f>'[1]予測データ（世帯）'!E33</f>
        <v>(4)</v>
      </c>
      <c r="F33" s="1" t="str">
        <f>'[1]予測データ（世帯）'!F33</f>
        <v>(5)</v>
      </c>
      <c r="G33" s="1" t="str">
        <f>'[1]予測データ（世帯）'!G33</f>
        <v>(6)</v>
      </c>
      <c r="H33" s="1" t="str">
        <f>'[1]予測データ（世帯）'!H33</f>
        <v>(7)</v>
      </c>
      <c r="I33" s="1" t="str">
        <f>'[1]予測データ（世帯）'!I33</f>
        <v>(8)</v>
      </c>
      <c r="J33" s="1" t="str">
        <f>'[1]予測データ（世帯）'!J33</f>
        <v>(9)</v>
      </c>
      <c r="K33" s="1" t="str">
        <f>'[1]予測データ（世帯）'!K33</f>
        <v>(10)</v>
      </c>
      <c r="L33" s="1" t="str">
        <f>'[1]予測データ（世帯）'!L33</f>
        <v>(11)</v>
      </c>
      <c r="M33" s="1" t="str">
        <f>'[1]予測データ（世帯）'!M33</f>
        <v>(12)</v>
      </c>
      <c r="N33" s="1" t="str">
        <f>'[1]予測データ（世帯）'!N33</f>
        <v>(13)</v>
      </c>
      <c r="O33" s="1">
        <f>'[1]予測データ（世帯）'!O33</f>
        <v>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5" s="8" customFormat="1" ht="12.75">
      <c r="A34" s="1">
        <f>'[1]予測データ（世帯）'!A34</f>
        <v>0</v>
      </c>
      <c r="B34" s="1">
        <f>'[1]予測データ（世帯）'!B34</f>
        <v>0</v>
      </c>
      <c r="C34" s="1">
        <f>'[1]予測データ（世帯）'!C34</f>
        <v>0</v>
      </c>
      <c r="D34" s="1">
        <f>'[1]予測データ（世帯）'!D34</f>
        <v>0</v>
      </c>
      <c r="E34" s="1">
        <f>'[1]予測データ（世帯）'!E34</f>
        <v>0</v>
      </c>
      <c r="F34" s="1">
        <f>'[1]予測データ（世帯）'!F34</f>
        <v>0</v>
      </c>
      <c r="G34" s="1">
        <f>'[1]予測データ（世帯）'!G34</f>
        <v>0</v>
      </c>
      <c r="H34" s="1">
        <f>'[1]予測データ（世帯）'!H34</f>
        <v>0</v>
      </c>
      <c r="I34" s="1">
        <f>'[1]予測データ（世帯）'!I34</f>
        <v>0</v>
      </c>
      <c r="J34" s="1">
        <f>'[1]予測データ（世帯）'!J34</f>
        <v>0</v>
      </c>
      <c r="K34" s="1">
        <f>'[1]予測データ（世帯）'!K34</f>
        <v>0</v>
      </c>
      <c r="L34" s="1">
        <f>'[1]予測データ（世帯）'!L34</f>
        <v>0</v>
      </c>
      <c r="M34" s="1">
        <f>'[1]予測データ（世帯）'!M34</f>
        <v>0</v>
      </c>
      <c r="N34" s="1">
        <f>'[1]予測データ（世帯）'!N34</f>
        <v>0</v>
      </c>
      <c r="O34" s="1">
        <f>'[1]予測データ（世帯）'!O34</f>
        <v>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1">
        <f>'[1]予測データ（世帯）'!A35</f>
        <v>0</v>
      </c>
      <c r="B35" s="1">
        <f>'[1]予測データ（世帯）'!B35</f>
        <v>0</v>
      </c>
      <c r="C35" s="1">
        <f>'[1]予測データ（世帯）'!C35</f>
        <v>0</v>
      </c>
      <c r="D35" s="1">
        <f>'[1]予測データ（世帯）'!D35</f>
        <v>0</v>
      </c>
      <c r="E35" s="1">
        <f>'[1]予測データ（世帯）'!E35</f>
        <v>0</v>
      </c>
      <c r="F35" s="1">
        <f>'[1]予測データ（世帯）'!F35</f>
        <v>0</v>
      </c>
      <c r="G35" s="1">
        <f>'[1]予測データ（世帯）'!G35</f>
        <v>0</v>
      </c>
      <c r="H35" s="1">
        <f>'[1]予測データ（世帯）'!H35</f>
        <v>0</v>
      </c>
      <c r="I35" s="1">
        <f>'[1]予測データ（世帯）'!I35</f>
        <v>0</v>
      </c>
      <c r="J35" s="1">
        <f>'[1]予測データ（世帯）'!J35</f>
        <v>0</v>
      </c>
      <c r="K35" s="1">
        <f>'[1]予測データ（世帯）'!K35</f>
        <v>0</v>
      </c>
      <c r="L35" s="1">
        <f>'[1]予測データ（世帯）'!L35</f>
        <v>0</v>
      </c>
      <c r="M35" s="1">
        <f>'[1]予測データ（世帯）'!M35</f>
        <v>0</v>
      </c>
      <c r="N35" s="1">
        <f>'[1]予測データ（世帯）'!N35</f>
        <v>0</v>
      </c>
      <c r="O35" s="1">
        <f>'[1]予測データ（世帯）'!O35</f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2.75">
      <c r="A36" s="1">
        <f>'[1]予測データ（世帯）'!A36</f>
        <v>0</v>
      </c>
      <c r="B36" s="1">
        <f>'[1]予測データ（世帯）'!B36</f>
        <v>0</v>
      </c>
      <c r="C36" s="1">
        <f>'[1]予測データ（世帯）'!C36</f>
        <v>0</v>
      </c>
      <c r="D36" s="1">
        <f>'[1]予測データ（世帯）'!D36</f>
        <v>0</v>
      </c>
      <c r="E36" s="1">
        <f>'[1]予測データ（世帯）'!E36</f>
        <v>0</v>
      </c>
      <c r="F36" s="1">
        <f>'[1]予測データ（世帯）'!F36</f>
        <v>0</v>
      </c>
      <c r="G36" s="1">
        <f>'[1]予測データ（世帯）'!G36</f>
        <v>0</v>
      </c>
      <c r="H36" s="1">
        <f>'[1]予測データ（世帯）'!H36</f>
        <v>0</v>
      </c>
      <c r="I36" s="1">
        <f>'[1]予測データ（世帯）'!I36</f>
        <v>0</v>
      </c>
      <c r="J36" s="1">
        <f>'[1]予測データ（世帯）'!J36</f>
        <v>0</v>
      </c>
      <c r="K36" s="1">
        <f>'[1]予測データ（世帯）'!K36</f>
        <v>0</v>
      </c>
      <c r="L36" s="1">
        <f>'[1]予測データ（世帯）'!L36</f>
        <v>0</v>
      </c>
      <c r="M36" s="1">
        <f>'[1]予測データ（世帯）'!M36</f>
        <v>0</v>
      </c>
      <c r="N36" s="1">
        <f>'[1]予測データ（世帯）'!N36</f>
        <v>0</v>
      </c>
      <c r="O36" s="1">
        <f>'[1]予測データ（世帯）'!O36</f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3" customFormat="1" ht="28.5" customHeight="1">
      <c r="A37" s="1" t="str">
        <f>'[1]予測データ（世帯）'!A37</f>
        <v>（１）　1970-1995年：　国勢調査（総務庁統計局）
　　 　1995-2010年：　日本の将来推計人口（厚生省社会福祉・人口問題研究所）</v>
      </c>
      <c r="B37" s="1">
        <f>'[1]予測データ（世帯）'!B37</f>
        <v>0</v>
      </c>
      <c r="C37" s="1">
        <f>'[1]予測データ（世帯）'!C37</f>
        <v>0</v>
      </c>
      <c r="D37" s="1">
        <f>'[1]予測データ（世帯）'!D37</f>
        <v>0</v>
      </c>
      <c r="E37" s="1">
        <f>'[1]予測データ（世帯）'!E37</f>
        <v>0</v>
      </c>
      <c r="F37" s="1">
        <f>'[1]予測データ（世帯）'!F37</f>
        <v>0</v>
      </c>
      <c r="G37" s="1">
        <f>'[1]予測データ（世帯）'!G37</f>
        <v>0</v>
      </c>
      <c r="H37" s="1">
        <f>'[1]予測データ（世帯）'!H37</f>
        <v>0</v>
      </c>
      <c r="I37" s="1">
        <f>'[1]予測データ（世帯）'!I37</f>
        <v>0</v>
      </c>
      <c r="J37" s="1">
        <f>'[1]予測データ（世帯）'!J37</f>
        <v>0</v>
      </c>
      <c r="K37" s="1">
        <f>'[1]予測データ（世帯）'!K37</f>
        <v>0</v>
      </c>
      <c r="L37" s="1">
        <f>'[1]予測データ（世帯）'!L37</f>
        <v>0</v>
      </c>
      <c r="M37" s="1">
        <f>'[1]予測データ（世帯）'!M37</f>
        <v>0</v>
      </c>
      <c r="N37" s="1">
        <f>'[1]予測データ（世帯）'!N37</f>
        <v>0</v>
      </c>
      <c r="O37" s="1">
        <f>'[1]予測データ（世帯）'!O37</f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15" s="3" customFormat="1" ht="28.5" customHeight="1">
      <c r="A38" s="1" t="str">
        <f>'[1]予測データ（世帯）'!A38</f>
        <v>（２）　1994-1999年：　家計調査・全世帯（総務庁統計局）
　　 　2000-2010年：　上記の外挿（semi-log回帰式使用）</v>
      </c>
      <c r="B38" s="1">
        <f>'[1]予測データ（世帯）'!B38</f>
        <v>0</v>
      </c>
      <c r="C38" s="1">
        <f>'[1]予測データ（世帯）'!C38</f>
        <v>0</v>
      </c>
      <c r="D38" s="1">
        <f>'[1]予測データ（世帯）'!D38</f>
        <v>0</v>
      </c>
      <c r="E38" s="1">
        <f>'[1]予測データ（世帯）'!E38</f>
        <v>0</v>
      </c>
      <c r="F38" s="1">
        <f>'[1]予測データ（世帯）'!F38</f>
        <v>0</v>
      </c>
      <c r="G38" s="1">
        <f>'[1]予測データ（世帯）'!G38</f>
        <v>0</v>
      </c>
      <c r="H38" s="1">
        <f>'[1]予測データ（世帯）'!H38</f>
        <v>0</v>
      </c>
      <c r="I38" s="1">
        <f>'[1]予測データ（世帯）'!I38</f>
        <v>0</v>
      </c>
      <c r="J38" s="1">
        <f>'[1]予測データ（世帯）'!J38</f>
        <v>0</v>
      </c>
      <c r="K38" s="1">
        <f>'[1]予測データ（世帯）'!K38</f>
        <v>0</v>
      </c>
      <c r="L38" s="1">
        <f>'[1]予測データ（世帯）'!L38</f>
        <v>0</v>
      </c>
      <c r="M38" s="1">
        <f>'[1]予測データ（世帯）'!M38</f>
        <v>0</v>
      </c>
      <c r="N38" s="1">
        <f>'[1]予測データ（世帯）'!N38</f>
        <v>0</v>
      </c>
      <c r="O38" s="1">
        <f>'[1]予測データ（世帯）'!O38</f>
        <v>0</v>
      </c>
    </row>
    <row r="39" spans="1:15" s="3" customFormat="1" ht="24" customHeight="1">
      <c r="A39" s="1" t="str">
        <f>'[1]予測データ（世帯）'!A39</f>
        <v>（３）=（１）/（２）</v>
      </c>
      <c r="B39" s="1">
        <f>'[1]予測データ（世帯）'!B39</f>
        <v>0</v>
      </c>
      <c r="C39" s="1">
        <f>'[1]予測データ（世帯）'!C39</f>
        <v>0</v>
      </c>
      <c r="D39" s="1">
        <f>'[1]予測データ（世帯）'!D39</f>
        <v>0</v>
      </c>
      <c r="E39" s="1">
        <f>'[1]予測データ（世帯）'!E39</f>
        <v>0</v>
      </c>
      <c r="F39" s="1">
        <f>'[1]予測データ（世帯）'!F39</f>
        <v>0</v>
      </c>
      <c r="G39" s="1">
        <f>'[1]予測データ（世帯）'!G39</f>
        <v>0</v>
      </c>
      <c r="H39" s="1">
        <f>'[1]予測データ（世帯）'!H39</f>
        <v>0</v>
      </c>
      <c r="I39" s="1">
        <f>'[1]予測データ（世帯）'!I39</f>
        <v>0</v>
      </c>
      <c r="J39" s="1">
        <f>'[1]予測データ（世帯）'!J39</f>
        <v>0</v>
      </c>
      <c r="K39" s="1">
        <f>'[1]予測データ（世帯）'!K39</f>
        <v>0</v>
      </c>
      <c r="L39" s="1">
        <f>'[1]予測データ（世帯）'!L39</f>
        <v>0</v>
      </c>
      <c r="M39" s="1">
        <f>'[1]予測データ（世帯）'!M39</f>
        <v>0</v>
      </c>
      <c r="N39" s="1">
        <f>'[1]予測データ（世帯）'!N39</f>
        <v>0</v>
      </c>
      <c r="O39" s="1">
        <f>'[1]予測データ（世帯）'!O39</f>
        <v>0</v>
      </c>
    </row>
    <row r="40" spans="1:15" s="3" customFormat="1" ht="12.75">
      <c r="A40" s="1" t="str">
        <f>'[1]予測データ（世帯）'!A40</f>
        <v>（４）　1995-1997年：　平成１０年度通信白書、P. 6</v>
      </c>
      <c r="B40" s="1">
        <f>'[1]予測データ（世帯）'!B40</f>
        <v>0</v>
      </c>
      <c r="C40" s="1">
        <f>'[1]予測データ（世帯）'!C40</f>
        <v>0</v>
      </c>
      <c r="D40" s="1">
        <f>'[1]予測データ（世帯）'!D40</f>
        <v>0</v>
      </c>
      <c r="E40" s="1">
        <f>'[1]予測データ（世帯）'!E40</f>
        <v>0</v>
      </c>
      <c r="F40" s="1">
        <f>'[1]予測データ（世帯）'!F40</f>
        <v>0</v>
      </c>
      <c r="G40" s="1">
        <f>'[1]予測データ（世帯）'!G40</f>
        <v>0</v>
      </c>
      <c r="H40" s="1">
        <f>'[1]予測データ（世帯）'!H40</f>
        <v>0</v>
      </c>
      <c r="I40" s="1">
        <f>'[1]予測データ（世帯）'!I40</f>
        <v>0</v>
      </c>
      <c r="J40" s="1">
        <f>'[1]予測データ（世帯）'!J40</f>
        <v>0</v>
      </c>
      <c r="K40" s="1">
        <f>'[1]予測データ（世帯）'!K40</f>
        <v>0</v>
      </c>
      <c r="L40" s="1">
        <f>'[1]予測データ（世帯）'!L40</f>
        <v>0</v>
      </c>
      <c r="M40" s="1">
        <f>'[1]予測データ（世帯）'!M40</f>
        <v>0</v>
      </c>
      <c r="N40" s="1">
        <f>'[1]予測データ（世帯）'!N40</f>
        <v>0</v>
      </c>
      <c r="O40" s="1">
        <f>'[1]予測データ（世帯）'!O40</f>
        <v>0</v>
      </c>
    </row>
    <row r="41" spans="1:15" s="3" customFormat="1" ht="12.75">
      <c r="A41" s="1" t="str">
        <f>'[1]予測データ（世帯）'!A41</f>
        <v>（５）＝（３）×（４）</v>
      </c>
      <c r="B41" s="1">
        <f>'[1]予測データ（世帯）'!B41</f>
        <v>0</v>
      </c>
      <c r="C41" s="1">
        <f>'[1]予測データ（世帯）'!C41</f>
        <v>0</v>
      </c>
      <c r="D41" s="1">
        <f>'[1]予測データ（世帯）'!D41</f>
        <v>0</v>
      </c>
      <c r="E41" s="1">
        <f>'[1]予測データ（世帯）'!E41</f>
        <v>0</v>
      </c>
      <c r="F41" s="1">
        <f>'[1]予測データ（世帯）'!F41</f>
        <v>0</v>
      </c>
      <c r="G41" s="1">
        <f>'[1]予測データ（世帯）'!G41</f>
        <v>0</v>
      </c>
      <c r="H41" s="1">
        <f>'[1]予測データ（世帯）'!H41</f>
        <v>0</v>
      </c>
      <c r="I41" s="1">
        <f>'[1]予測データ（世帯）'!I41</f>
        <v>0</v>
      </c>
      <c r="J41" s="1">
        <f>'[1]予測データ（世帯）'!J41</f>
        <v>0</v>
      </c>
      <c r="K41" s="1">
        <f>'[1]予測データ（世帯）'!K41</f>
        <v>0</v>
      </c>
      <c r="L41" s="1">
        <f>'[1]予測データ（世帯）'!L41</f>
        <v>0</v>
      </c>
      <c r="M41" s="1">
        <f>'[1]予測データ（世帯）'!M41</f>
        <v>0</v>
      </c>
      <c r="N41" s="1">
        <f>'[1]予測データ（世帯）'!N41</f>
        <v>0</v>
      </c>
      <c r="O41" s="1">
        <f>'[1]予測データ（世帯）'!O41</f>
        <v>0</v>
      </c>
    </row>
    <row r="42" spans="1:15" s="3" customFormat="1" ht="12.75">
      <c r="A42" s="1" t="str">
        <f>'[1]予測データ（世帯）'!A42</f>
        <v>（６）　1993-1997年：　平成１０年度通信白書、P.7</v>
      </c>
      <c r="B42" s="1">
        <f>'[1]予測データ（世帯）'!B42</f>
        <v>0</v>
      </c>
      <c r="C42" s="1">
        <f>'[1]予測データ（世帯）'!C42</f>
        <v>0</v>
      </c>
      <c r="D42" s="1">
        <f>'[1]予測データ（世帯）'!D42</f>
        <v>0</v>
      </c>
      <c r="E42" s="1">
        <f>'[1]予測データ（世帯）'!E42</f>
        <v>0</v>
      </c>
      <c r="F42" s="1">
        <f>'[1]予測データ（世帯）'!F42</f>
        <v>0</v>
      </c>
      <c r="G42" s="1">
        <f>'[1]予測データ（世帯）'!G42</f>
        <v>0</v>
      </c>
      <c r="H42" s="1">
        <f>'[1]予測データ（世帯）'!H42</f>
        <v>0</v>
      </c>
      <c r="I42" s="1">
        <f>'[1]予測データ（世帯）'!I42</f>
        <v>0</v>
      </c>
      <c r="J42" s="1">
        <f>'[1]予測データ（世帯）'!J42</f>
        <v>0</v>
      </c>
      <c r="K42" s="1">
        <f>'[1]予測データ（世帯）'!K42</f>
        <v>0</v>
      </c>
      <c r="L42" s="1">
        <f>'[1]予測データ（世帯）'!L42</f>
        <v>0</v>
      </c>
      <c r="M42" s="1">
        <f>'[1]予測データ（世帯）'!M42</f>
        <v>0</v>
      </c>
      <c r="N42" s="1">
        <f>'[1]予測データ（世帯）'!N42</f>
        <v>0</v>
      </c>
      <c r="O42" s="1">
        <f>'[1]予測データ（世帯）'!O42</f>
        <v>0</v>
      </c>
    </row>
    <row r="43" spans="1:15" s="3" customFormat="1" ht="12.75">
      <c r="A43" s="1" t="str">
        <f>'[1]予測データ（世帯）'!A43</f>
        <v>（７）＝（３）×（６）</v>
      </c>
      <c r="B43" s="1">
        <f>'[1]予測データ（世帯）'!B43</f>
        <v>0</v>
      </c>
      <c r="C43" s="1">
        <f>'[1]予測データ（世帯）'!C43</f>
        <v>0</v>
      </c>
      <c r="D43" s="1">
        <f>'[1]予測データ（世帯）'!D43</f>
        <v>0</v>
      </c>
      <c r="E43" s="1">
        <f>'[1]予測データ（世帯）'!E43</f>
        <v>0</v>
      </c>
      <c r="F43" s="1">
        <f>'[1]予測データ（世帯）'!F43</f>
        <v>0</v>
      </c>
      <c r="G43" s="1">
        <f>'[1]予測データ（世帯）'!G43</f>
        <v>0</v>
      </c>
      <c r="H43" s="1">
        <f>'[1]予測データ（世帯）'!H43</f>
        <v>0</v>
      </c>
      <c r="I43" s="1">
        <f>'[1]予測データ（世帯）'!I43</f>
        <v>0</v>
      </c>
      <c r="J43" s="1">
        <f>'[1]予測データ（世帯）'!J43</f>
        <v>0</v>
      </c>
      <c r="K43" s="1">
        <f>'[1]予測データ（世帯）'!K43</f>
        <v>0</v>
      </c>
      <c r="L43" s="1">
        <f>'[1]予測データ（世帯）'!L43</f>
        <v>0</v>
      </c>
      <c r="M43" s="1">
        <f>'[1]予測データ（世帯）'!M43</f>
        <v>0</v>
      </c>
      <c r="N43" s="1">
        <f>'[1]予測データ（世帯）'!N43</f>
        <v>0</v>
      </c>
      <c r="O43" s="1">
        <f>'[1]予測データ（世帯）'!O43</f>
        <v>0</v>
      </c>
    </row>
    <row r="44" spans="1:15" s="3" customFormat="1" ht="28.5" customHeight="1">
      <c r="A44" s="1" t="str">
        <f>'[1]予測データ（世帯）'!A44</f>
        <v>（８）　1996-1997年：　平成１０年度通信白書、P.7
     　 1998-2010年：　米国インターネット加入予測値（表２）を適用した外挿（ただし、日本の世帯普及率が米国よりも１．６年遅れていると仮定）</v>
      </c>
      <c r="B44" s="1">
        <f>'[1]予測データ（世帯）'!B44</f>
        <v>0</v>
      </c>
      <c r="C44" s="1">
        <f>'[1]予測データ（世帯）'!C44</f>
        <v>0</v>
      </c>
      <c r="D44" s="1">
        <f>'[1]予測データ（世帯）'!D44</f>
        <v>0</v>
      </c>
      <c r="E44" s="1">
        <f>'[1]予測データ（世帯）'!E44</f>
        <v>0</v>
      </c>
      <c r="F44" s="1">
        <f>'[1]予測データ（世帯）'!F44</f>
        <v>0</v>
      </c>
      <c r="G44" s="1">
        <f>'[1]予測データ（世帯）'!G44</f>
        <v>0</v>
      </c>
      <c r="H44" s="1">
        <f>'[1]予測データ（世帯）'!H44</f>
        <v>0</v>
      </c>
      <c r="I44" s="1">
        <f>'[1]予測データ（世帯）'!I44</f>
        <v>0</v>
      </c>
      <c r="J44" s="1">
        <f>'[1]予測データ（世帯）'!J44</f>
        <v>0</v>
      </c>
      <c r="K44" s="1">
        <f>'[1]予測データ（世帯）'!K44</f>
        <v>0</v>
      </c>
      <c r="L44" s="1">
        <f>'[1]予測データ（世帯）'!L44</f>
        <v>0</v>
      </c>
      <c r="M44" s="1">
        <f>'[1]予測データ（世帯）'!M44</f>
        <v>0</v>
      </c>
      <c r="N44" s="1">
        <f>'[1]予測データ（世帯）'!N44</f>
        <v>0</v>
      </c>
      <c r="O44" s="1">
        <f>'[1]予測データ（世帯）'!O44</f>
        <v>0</v>
      </c>
    </row>
    <row r="45" spans="1:15" ht="12.75">
      <c r="A45" s="1" t="str">
        <f>'[1]予測データ（世帯）'!A45</f>
        <v>（９）＝（３）×（８）</v>
      </c>
      <c r="B45" s="1">
        <f>'[1]予測データ（世帯）'!B45</f>
        <v>0</v>
      </c>
      <c r="C45" s="1">
        <f>'[1]予測データ（世帯）'!C45</f>
        <v>0</v>
      </c>
      <c r="D45" s="1">
        <f>'[1]予測データ（世帯）'!D45</f>
        <v>0</v>
      </c>
      <c r="E45" s="1">
        <f>'[1]予測データ（世帯）'!E45</f>
        <v>0</v>
      </c>
      <c r="F45" s="1">
        <f>'[1]予測データ（世帯）'!F45</f>
        <v>0</v>
      </c>
      <c r="G45" s="1">
        <f>'[1]予測データ（世帯）'!G45</f>
        <v>0</v>
      </c>
      <c r="H45" s="1">
        <f>'[1]予測データ（世帯）'!H45</f>
        <v>0</v>
      </c>
      <c r="I45" s="1">
        <f>'[1]予測データ（世帯）'!I45</f>
        <v>0</v>
      </c>
      <c r="J45" s="1">
        <f>'[1]予測データ（世帯）'!J45</f>
        <v>0</v>
      </c>
      <c r="K45" s="1">
        <f>'[1]予測データ（世帯）'!K45</f>
        <v>0</v>
      </c>
      <c r="L45" s="1">
        <f>'[1]予測データ（世帯）'!L45</f>
        <v>0</v>
      </c>
      <c r="M45" s="1">
        <f>'[1]予測データ（世帯）'!M45</f>
        <v>0</v>
      </c>
      <c r="N45" s="1">
        <f>'[1]予測データ（世帯）'!N45</f>
        <v>0</v>
      </c>
      <c r="O45" s="1">
        <f>'[1]予測データ（世帯）'!O45</f>
        <v>0</v>
      </c>
    </row>
    <row r="46" spans="1:15" ht="12.75">
      <c r="A46" s="1" t="str">
        <f>'[1]予測データ（世帯）'!A46</f>
        <v>（１０）＝（８）×０．８５</v>
      </c>
      <c r="B46" s="1">
        <f>'[1]予測データ（世帯）'!B46</f>
        <v>0</v>
      </c>
      <c r="C46" s="1">
        <f>'[1]予測データ（世帯）'!C46</f>
        <v>0</v>
      </c>
      <c r="D46" s="1">
        <f>'[1]予測データ（世帯）'!D46</f>
        <v>0</v>
      </c>
      <c r="E46" s="1">
        <f>'[1]予測データ（世帯）'!E46</f>
        <v>0</v>
      </c>
      <c r="F46" s="1">
        <f>'[1]予測データ（世帯）'!F46</f>
        <v>0</v>
      </c>
      <c r="G46" s="1">
        <f>'[1]予測データ（世帯）'!G46</f>
        <v>0</v>
      </c>
      <c r="H46" s="1">
        <f>'[1]予測データ（世帯）'!H46</f>
        <v>0</v>
      </c>
      <c r="I46" s="1">
        <f>'[1]予測データ（世帯）'!I46</f>
        <v>0</v>
      </c>
      <c r="J46" s="1">
        <f>'[1]予測データ（世帯）'!J46</f>
        <v>0</v>
      </c>
      <c r="K46" s="1">
        <f>'[1]予測データ（世帯）'!K46</f>
        <v>0</v>
      </c>
      <c r="L46" s="1">
        <f>'[1]予測データ（世帯）'!L46</f>
        <v>0</v>
      </c>
      <c r="M46" s="1">
        <f>'[1]予測データ（世帯）'!M46</f>
        <v>0</v>
      </c>
      <c r="N46" s="1">
        <f>'[1]予測データ（世帯）'!N46</f>
        <v>0</v>
      </c>
      <c r="O46" s="1">
        <f>'[1]予測データ（世帯）'!O46</f>
        <v>0</v>
      </c>
    </row>
    <row r="47" spans="1:15" ht="12.75">
      <c r="A47" s="1" t="str">
        <f>'[1]予測データ（世帯）'!A47</f>
        <v>（１１）＝（３）×（１０）</v>
      </c>
      <c r="B47" s="1">
        <f>'[1]予測データ（世帯）'!B47</f>
        <v>0</v>
      </c>
      <c r="C47" s="1">
        <f>'[1]予測データ（世帯）'!C47</f>
        <v>0</v>
      </c>
      <c r="D47" s="1">
        <f>'[1]予測データ（世帯）'!D47</f>
        <v>0</v>
      </c>
      <c r="E47" s="1">
        <f>'[1]予測データ（世帯）'!E47</f>
        <v>0</v>
      </c>
      <c r="F47" s="1">
        <f>'[1]予測データ（世帯）'!F47</f>
        <v>0</v>
      </c>
      <c r="G47" s="1">
        <f>'[1]予測データ（世帯）'!G47</f>
        <v>0</v>
      </c>
      <c r="H47" s="1">
        <f>'[1]予測データ（世帯）'!H47</f>
        <v>0</v>
      </c>
      <c r="I47" s="1">
        <f>'[1]予測データ（世帯）'!I47</f>
        <v>0</v>
      </c>
      <c r="J47" s="1">
        <f>'[1]予測データ（世帯）'!J47</f>
        <v>0</v>
      </c>
      <c r="K47" s="1">
        <f>'[1]予測データ（世帯）'!K47</f>
        <v>0</v>
      </c>
      <c r="L47" s="1">
        <f>'[1]予測データ（世帯）'!L47</f>
        <v>0</v>
      </c>
      <c r="M47" s="1">
        <f>'[1]予測データ（世帯）'!M47</f>
        <v>0</v>
      </c>
      <c r="N47" s="1">
        <f>'[1]予測データ（世帯）'!N47</f>
        <v>0</v>
      </c>
      <c r="O47" s="1">
        <f>'[1]予測データ（世帯）'!O47</f>
        <v>0</v>
      </c>
    </row>
    <row r="48" spans="1:15" ht="12.75">
      <c r="A48" s="1" t="str">
        <f>'[1]予測データ（世帯）'!A48</f>
        <v>（１２）＝（８）×１．０５</v>
      </c>
      <c r="B48" s="1">
        <f>'[1]予測データ（世帯）'!B48</f>
        <v>0</v>
      </c>
      <c r="C48" s="1">
        <f>'[1]予測データ（世帯）'!C48</f>
        <v>0</v>
      </c>
      <c r="D48" s="1">
        <f>'[1]予測データ（世帯）'!D48</f>
        <v>0</v>
      </c>
      <c r="E48" s="1">
        <f>'[1]予測データ（世帯）'!E48</f>
        <v>0</v>
      </c>
      <c r="F48" s="1">
        <f>'[1]予測データ（世帯）'!F48</f>
        <v>0</v>
      </c>
      <c r="G48" s="1">
        <f>'[1]予測データ（世帯）'!G48</f>
        <v>0</v>
      </c>
      <c r="H48" s="1">
        <f>'[1]予測データ（世帯）'!H48</f>
        <v>0</v>
      </c>
      <c r="I48" s="1">
        <f>'[1]予測データ（世帯）'!I48</f>
        <v>0</v>
      </c>
      <c r="J48" s="1">
        <f>'[1]予測データ（世帯）'!J48</f>
        <v>0</v>
      </c>
      <c r="K48" s="1">
        <f>'[1]予測データ（世帯）'!K48</f>
        <v>0</v>
      </c>
      <c r="L48" s="1">
        <f>'[1]予測データ（世帯）'!L48</f>
        <v>0</v>
      </c>
      <c r="M48" s="1">
        <f>'[1]予測データ（世帯）'!M48</f>
        <v>0</v>
      </c>
      <c r="N48" s="1">
        <f>'[1]予測データ（世帯）'!N48</f>
        <v>0</v>
      </c>
      <c r="O48" s="1">
        <f>'[1]予測データ（世帯）'!O48</f>
        <v>0</v>
      </c>
    </row>
    <row r="49" spans="1:15" ht="12.75">
      <c r="A49" s="1" t="str">
        <f>'[1]予測データ（世帯）'!A49</f>
        <v>（１３）＝（３）×（１２）</v>
      </c>
      <c r="B49" s="1">
        <f>'[1]予測データ（世帯）'!B49</f>
        <v>0</v>
      </c>
      <c r="C49" s="1">
        <f>'[1]予測データ（世帯）'!C49</f>
        <v>0</v>
      </c>
      <c r="D49" s="1">
        <f>'[1]予測データ（世帯）'!D49</f>
        <v>0</v>
      </c>
      <c r="E49" s="1">
        <f>'[1]予測データ（世帯）'!E49</f>
        <v>0</v>
      </c>
      <c r="F49" s="1">
        <f>'[1]予測データ（世帯）'!F49</f>
        <v>0</v>
      </c>
      <c r="G49" s="1">
        <f>'[1]予測データ（世帯）'!G49</f>
        <v>0</v>
      </c>
      <c r="H49" s="1">
        <f>'[1]予測データ（世帯）'!H49</f>
        <v>0</v>
      </c>
      <c r="I49" s="1">
        <f>'[1]予測データ（世帯）'!I49</f>
        <v>0</v>
      </c>
      <c r="J49" s="1">
        <f>'[1]予測データ（世帯）'!J49</f>
        <v>0</v>
      </c>
      <c r="K49" s="1">
        <f>'[1]予測データ（世帯）'!K49</f>
        <v>0</v>
      </c>
      <c r="L49" s="1">
        <f>'[1]予測データ（世帯）'!L49</f>
        <v>0</v>
      </c>
      <c r="M49" s="1">
        <f>'[1]予測データ（世帯）'!M49</f>
        <v>0</v>
      </c>
      <c r="N49" s="1">
        <f>'[1]予測データ（世帯）'!N49</f>
        <v>0</v>
      </c>
      <c r="O49" s="1">
        <f>'[1]予測データ（世帯）'!O49</f>
        <v>0</v>
      </c>
    </row>
    <row r="50" spans="1:15" ht="12.75">
      <c r="A50" s="319"/>
      <c r="B50" s="319"/>
      <c r="C50" s="319"/>
      <c r="D50" s="319"/>
      <c r="E50" s="319"/>
      <c r="F50" s="319"/>
      <c r="G50" s="319"/>
      <c r="H50" s="319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printOptions/>
  <pageMargins left="0.3937007874015748" right="0" top="0.7874015748031497" bottom="0" header="0" footer="0"/>
  <pageSetup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3.5"/>
  <cols>
    <col min="2" max="2" width="10.625" style="0" customWidth="1"/>
    <col min="3" max="3" width="12.75390625" style="0" customWidth="1"/>
    <col min="4" max="4" width="11.375" style="0" customWidth="1"/>
    <col min="5" max="5" width="11.25390625" style="0" bestFit="1" customWidth="1"/>
    <col min="9" max="9" width="17.50390625" style="0" customWidth="1"/>
  </cols>
  <sheetData>
    <row r="1" spans="1:8" s="20" customFormat="1" ht="12.75">
      <c r="A1" s="20" t="str">
        <f>'[1]価格・加入者指数 '!A1</f>
        <v>表3：　価格・加入者指数：</v>
      </c>
      <c r="B1" s="20">
        <f>'[1]価格・加入者指数 '!B1</f>
        <v>0</v>
      </c>
      <c r="C1" s="20">
        <f>'[1]価格・加入者指数 '!C1</f>
        <v>0</v>
      </c>
      <c r="D1" s="20">
        <f>'[1]価格・加入者指数 '!D1</f>
        <v>0</v>
      </c>
      <c r="E1" s="20">
        <f>'[1]価格・加入者指数 '!E1</f>
        <v>0</v>
      </c>
      <c r="F1" s="20">
        <f>'[1]価格・加入者指数 '!F1</f>
        <v>0</v>
      </c>
      <c r="G1" s="20">
        <f>'[1]価格・加入者指数 '!G1</f>
        <v>0</v>
      </c>
      <c r="H1" s="20">
        <f>'[1]価格・加入者指数 '!H1</f>
        <v>0</v>
      </c>
    </row>
    <row r="2" spans="1:8" s="20" customFormat="1" ht="12.75">
      <c r="A2" s="20">
        <f>'[1]価格・加入者指数 '!A2</f>
        <v>0</v>
      </c>
      <c r="B2" s="20">
        <f>'[1]価格・加入者指数 '!B2</f>
        <v>0</v>
      </c>
      <c r="C2" s="20">
        <f>'[1]価格・加入者指数 '!C2</f>
        <v>0</v>
      </c>
      <c r="D2" s="20">
        <f>'[1]価格・加入者指数 '!D2</f>
        <v>0</v>
      </c>
      <c r="E2" s="20">
        <f>'[1]価格・加入者指数 '!E2</f>
        <v>0</v>
      </c>
      <c r="F2" s="20">
        <f>'[1]価格・加入者指数 '!F2</f>
        <v>0</v>
      </c>
      <c r="G2" s="20">
        <f>'[1]価格・加入者指数 '!G2</f>
        <v>0</v>
      </c>
      <c r="H2" s="20">
        <f>'[1]価格・加入者指数 '!H2</f>
        <v>0</v>
      </c>
    </row>
    <row r="3" spans="1:8" s="20" customFormat="1" ht="12.75">
      <c r="A3" s="20" t="str">
        <f>'[1]価格・加入者指数 '!A3</f>
        <v>新アクセス・サービス単価（普及時価格＝1.00）・加入者数指数（無調整指数＝1.00）</v>
      </c>
      <c r="B3" s="20">
        <f>'[1]価格・加入者指数 '!B3</f>
        <v>0</v>
      </c>
      <c r="C3" s="20">
        <f>'[1]価格・加入者指数 '!C3</f>
        <v>0</v>
      </c>
      <c r="D3" s="20">
        <f>'[1]価格・加入者指数 '!D3</f>
        <v>0</v>
      </c>
      <c r="E3" s="20">
        <f>'[1]価格・加入者指数 '!E3</f>
        <v>0</v>
      </c>
      <c r="F3" s="20">
        <f>'[1]価格・加入者指数 '!F3</f>
        <v>0</v>
      </c>
      <c r="G3" s="20">
        <f>'[1]価格・加入者指数 '!G3</f>
        <v>0</v>
      </c>
      <c r="H3" s="20">
        <f>'[1]価格・加入者指数 '!H3</f>
        <v>0</v>
      </c>
    </row>
    <row r="4" spans="1:8" s="20" customFormat="1" ht="12.75">
      <c r="A4" s="20">
        <f>'[1]価格・加入者指数 '!A4</f>
        <v>0</v>
      </c>
      <c r="B4" s="20">
        <f>'[1]価格・加入者指数 '!B4</f>
        <v>0</v>
      </c>
      <c r="C4" s="20">
        <f>'[1]価格・加入者指数 '!C4</f>
        <v>0</v>
      </c>
      <c r="D4" s="20">
        <f>'[1]価格・加入者指数 '!D4</f>
        <v>0</v>
      </c>
      <c r="E4" s="20">
        <f>'[1]価格・加入者指数 '!E4</f>
        <v>0</v>
      </c>
      <c r="F4" s="20">
        <f>'[1]価格・加入者指数 '!F4</f>
        <v>0</v>
      </c>
      <c r="G4" s="20">
        <f>'[1]価格・加入者指数 '!G4</f>
        <v>0</v>
      </c>
      <c r="H4" s="20">
        <f>'[1]価格・加入者指数 '!H4</f>
        <v>0</v>
      </c>
    </row>
    <row r="5" spans="1:8" s="8" customFormat="1" ht="12.75">
      <c r="A5" s="20">
        <f>'[1]価格・加入者指数 '!A5</f>
        <v>0</v>
      </c>
      <c r="B5" s="20" t="str">
        <f>'[1]価格・加入者指数 '!B5</f>
        <v>価格ケースNo. 1</v>
      </c>
      <c r="C5" s="20">
        <f>'[1]価格・加入者指数 '!C5</f>
        <v>0</v>
      </c>
      <c r="D5" s="20" t="str">
        <f>'[1]価格・加入者指数 '!D5</f>
        <v>価格ケースNo. 2</v>
      </c>
      <c r="E5" s="20">
        <f>'[1]価格・加入者指数 '!E5</f>
        <v>0</v>
      </c>
      <c r="F5" s="20">
        <f>'[1]価格・加入者指数 '!F5</f>
        <v>0</v>
      </c>
      <c r="G5" s="20">
        <f>'[1]価格・加入者指数 '!G5</f>
        <v>0</v>
      </c>
      <c r="H5" s="20">
        <f>'[1]価格・加入者指数 '!H5</f>
        <v>0</v>
      </c>
    </row>
    <row r="6" spans="1:15" ht="12.75">
      <c r="A6" s="20">
        <f>'[1]価格・加入者指数 '!A6</f>
        <v>0</v>
      </c>
      <c r="B6" s="20" t="str">
        <f>'[1]価格・加入者指数 '!B6</f>
        <v>価格指数</v>
      </c>
      <c r="C6" s="20" t="str">
        <f>'[1]価格・加入者指数 '!C6</f>
        <v>加入者指数</v>
      </c>
      <c r="D6" s="20" t="str">
        <f>'[1]価格・加入者指数 '!D6</f>
        <v>価格指数</v>
      </c>
      <c r="E6" s="20" t="str">
        <f>'[1]価格・加入者指数 '!E6</f>
        <v>加入者指数</v>
      </c>
      <c r="F6" s="20">
        <f>'[1]価格・加入者指数 '!F6</f>
        <v>0</v>
      </c>
      <c r="G6" s="20">
        <f>'[1]価格・加入者指数 '!G6</f>
        <v>0</v>
      </c>
      <c r="H6" s="20">
        <f>'[1]価格・加入者指数 '!H6</f>
        <v>0</v>
      </c>
      <c r="I6" s="1"/>
      <c r="J6" s="1"/>
      <c r="K6" s="1"/>
      <c r="L6" s="1"/>
      <c r="M6" s="1"/>
      <c r="N6" s="1"/>
      <c r="O6" s="1"/>
    </row>
    <row r="7" spans="1:15" ht="12.75">
      <c r="A7" s="20" t="str">
        <f>'[1]価格・加入者指数 '!A7</f>
        <v>単位</v>
      </c>
      <c r="B7" s="20">
        <f>'[1]価格・加入者指数 '!B7</f>
        <v>0</v>
      </c>
      <c r="C7" s="20">
        <f>'[1]価格・加入者指数 '!C7</f>
        <v>0</v>
      </c>
      <c r="D7" s="20">
        <f>'[1]価格・加入者指数 '!D7</f>
        <v>0</v>
      </c>
      <c r="E7" s="20">
        <f>'[1]価格・加入者指数 '!E7</f>
        <v>0</v>
      </c>
      <c r="F7" s="20">
        <f>'[1]価格・加入者指数 '!F7</f>
        <v>0</v>
      </c>
      <c r="G7" s="20">
        <f>'[1]価格・加入者指数 '!G7</f>
        <v>0</v>
      </c>
      <c r="H7" s="20">
        <f>'[1]価格・加入者指数 '!H7</f>
        <v>0</v>
      </c>
      <c r="I7" s="1"/>
      <c r="J7" s="1"/>
      <c r="K7" s="1"/>
      <c r="L7" s="1"/>
      <c r="M7" s="1"/>
      <c r="N7" s="1"/>
      <c r="O7" s="1"/>
    </row>
    <row r="8" spans="1:15" ht="12.75">
      <c r="A8" s="20">
        <f>'[1]価格・加入者指数 '!A8</f>
        <v>1996</v>
      </c>
      <c r="B8" s="20">
        <f>'[1]価格・加入者指数 '!B8</f>
        <v>0</v>
      </c>
      <c r="C8" s="20">
        <f>'[1]価格・加入者指数 '!C8</f>
        <v>0</v>
      </c>
      <c r="D8" s="20">
        <f>'[1]価格・加入者指数 '!D8</f>
        <v>0</v>
      </c>
      <c r="E8" s="20">
        <f>'[1]価格・加入者指数 '!E8</f>
        <v>0</v>
      </c>
      <c r="F8" s="20">
        <f>'[1]価格・加入者指数 '!F8</f>
        <v>0</v>
      </c>
      <c r="G8" s="20">
        <f>'[1]価格・加入者指数 '!G8</f>
        <v>0</v>
      </c>
      <c r="H8" s="20">
        <f>'[1]価格・加入者指数 '!H8</f>
        <v>0</v>
      </c>
      <c r="I8" s="1"/>
      <c r="J8" s="1"/>
      <c r="K8" s="1"/>
      <c r="L8" s="1"/>
      <c r="M8" s="1"/>
      <c r="N8" s="1"/>
      <c r="O8" s="1"/>
    </row>
    <row r="9" spans="1:15" ht="12.75">
      <c r="A9" s="20">
        <f>'[1]価格・加入者指数 '!A9</f>
        <v>1997</v>
      </c>
      <c r="B9" s="20">
        <f>'[1]価格・加入者指数 '!B9</f>
        <v>0</v>
      </c>
      <c r="C9" s="20">
        <f>'[1]価格・加入者指数 '!C9</f>
        <v>0</v>
      </c>
      <c r="D9" s="20">
        <f>'[1]価格・加入者指数 '!D9</f>
        <v>0</v>
      </c>
      <c r="E9" s="20">
        <f>'[1]価格・加入者指数 '!E9</f>
        <v>0</v>
      </c>
      <c r="F9" s="20">
        <f>'[1]価格・加入者指数 '!F9</f>
        <v>0</v>
      </c>
      <c r="G9" s="20">
        <f>'[1]価格・加入者指数 '!G9</f>
        <v>0</v>
      </c>
      <c r="H9" s="20">
        <f>'[1]価格・加入者指数 '!H9</f>
        <v>0</v>
      </c>
      <c r="I9" s="1"/>
      <c r="J9" s="1"/>
      <c r="K9" s="1"/>
      <c r="L9" s="1"/>
      <c r="M9" s="1"/>
      <c r="N9" s="1"/>
      <c r="O9" s="1"/>
    </row>
    <row r="10" spans="1:15" ht="12.75">
      <c r="A10" s="20">
        <f>'[1]価格・加入者指数 '!A10</f>
        <v>1998</v>
      </c>
      <c r="B10" s="20">
        <f>'[1]価格・加入者指数 '!B10</f>
        <v>0</v>
      </c>
      <c r="C10" s="20">
        <f>'[1]価格・加入者指数 '!C10</f>
        <v>0</v>
      </c>
      <c r="D10" s="20">
        <f>'[1]価格・加入者指数 '!D10</f>
        <v>0</v>
      </c>
      <c r="E10" s="20">
        <f>'[1]価格・加入者指数 '!E10</f>
        <v>0</v>
      </c>
      <c r="F10" s="20">
        <f>'[1]価格・加入者指数 '!F10</f>
        <v>0</v>
      </c>
      <c r="G10" s="20">
        <f>'[1]価格・加入者指数 '!G10</f>
        <v>0</v>
      </c>
      <c r="H10" s="20">
        <f>'[1]価格・加入者指数 '!H10</f>
        <v>0</v>
      </c>
      <c r="I10" s="1"/>
      <c r="J10" s="1"/>
      <c r="K10" s="1"/>
      <c r="L10" s="1"/>
      <c r="M10" s="1"/>
      <c r="N10" s="1"/>
      <c r="O10" s="1"/>
    </row>
    <row r="11" spans="1:15" ht="12.75">
      <c r="A11" s="20">
        <f>'[1]価格・加入者指数 '!A11</f>
        <v>1999</v>
      </c>
      <c r="B11" s="20">
        <f>'[1]価格・加入者指数 '!B11</f>
        <v>0</v>
      </c>
      <c r="C11" s="20">
        <f>'[1]価格・加入者指数 '!C11</f>
        <v>0</v>
      </c>
      <c r="D11" s="20">
        <f>'[1]価格・加入者指数 '!D11</f>
        <v>0</v>
      </c>
      <c r="E11" s="20">
        <f>'[1]価格・加入者指数 '!E11</f>
        <v>0</v>
      </c>
      <c r="F11" s="20">
        <f>'[1]価格・加入者指数 '!F11</f>
        <v>0</v>
      </c>
      <c r="G11" s="20">
        <f>'[1]価格・加入者指数 '!G11</f>
        <v>0</v>
      </c>
      <c r="H11" s="20">
        <f>'[1]価格・加入者指数 '!H11</f>
        <v>0</v>
      </c>
      <c r="I11" s="1"/>
      <c r="J11" s="1"/>
      <c r="K11" s="1"/>
      <c r="L11" s="1"/>
      <c r="M11" s="1"/>
      <c r="N11" s="1"/>
      <c r="O11" s="1"/>
    </row>
    <row r="12" spans="1:15" ht="12.75">
      <c r="A12" s="20">
        <f>'[1]価格・加入者指数 '!A12</f>
        <v>2000</v>
      </c>
      <c r="B12" s="20">
        <f>'[1]価格・加入者指数 '!B12</f>
        <v>9.989999999655668</v>
      </c>
      <c r="C12" s="20">
        <f>'[1]価格・加入者指数 '!C12</f>
        <v>0.009999999387532455</v>
      </c>
      <c r="D12" s="20">
        <f>'[1]価格・加入者指数 '!D12</f>
        <v>1.090000000203974</v>
      </c>
      <c r="E12" s="20">
        <f>'[1]価格・加入者指数 '!E12</f>
        <v>0.0999999979602598</v>
      </c>
      <c r="F12" s="20">
        <f>'[1]価格・加入者指数 '!F12</f>
        <v>0</v>
      </c>
      <c r="G12" s="20">
        <f>'[1]価格・加入者指数 '!G12</f>
        <v>0</v>
      </c>
      <c r="H12" s="20">
        <f>'[1]価格・加入者指数 '!H12</f>
        <v>0</v>
      </c>
      <c r="I12" s="1"/>
      <c r="J12" s="1"/>
      <c r="K12" s="1"/>
      <c r="L12" s="1"/>
      <c r="M12" s="1"/>
      <c r="N12" s="1"/>
      <c r="O12" s="1"/>
    </row>
    <row r="13" spans="1:15" ht="12.75">
      <c r="A13" s="20">
        <f>'[1]価格・加入者指数 '!A13</f>
        <v>2001</v>
      </c>
      <c r="B13" s="20">
        <f>'[1]価格・加入者指数 '!B13</f>
        <v>9.961153118862503</v>
      </c>
      <c r="C13" s="20">
        <f>'[1]価格・加入者指数 '!C13</f>
        <v>0.017623698656438612</v>
      </c>
      <c r="D13" s="20">
        <f>'[1]価格・加入者指数 '!D13</f>
        <v>1.0812268225516846</v>
      </c>
      <c r="E13" s="20">
        <f>'[1]価格・加入者指数 '!E13</f>
        <v>0.18773177448315495</v>
      </c>
      <c r="F13" s="20">
        <f>'[1]価格・加入者指数 '!F13</f>
        <v>0</v>
      </c>
      <c r="G13" s="20">
        <f>'[1]価格・加入者指数 '!G13</f>
        <v>0</v>
      </c>
      <c r="H13" s="20">
        <f>'[1]価格・加入者指数 '!H13</f>
        <v>0</v>
      </c>
      <c r="I13" s="1"/>
      <c r="J13" s="1"/>
      <c r="K13" s="1"/>
      <c r="L13" s="1"/>
      <c r="M13" s="1"/>
      <c r="N13" s="1"/>
      <c r="O13" s="1"/>
    </row>
    <row r="14" spans="1:15" ht="12.75">
      <c r="A14" s="20">
        <f>'[1]価格・加入者指数 '!A14</f>
        <v>2002</v>
      </c>
      <c r="B14" s="20">
        <f>'[1]価格・加入者指数 '!B14</f>
        <v>9.850476028407666</v>
      </c>
      <c r="C14" s="20">
        <f>'[1]価格・加入者指数 '!C14</f>
        <v>0.030878198003536556</v>
      </c>
      <c r="D14" s="20">
        <f>'[1]価格・加入者指数 '!D14</f>
        <v>1.0675333512869374</v>
      </c>
      <c r="E14" s="20">
        <f>'[1]価格・加入者指数 '!E14</f>
        <v>0.32466648713062585</v>
      </c>
      <c r="F14" s="20">
        <f>'[1]価格・加入者指数 '!F14</f>
        <v>0</v>
      </c>
      <c r="G14" s="20">
        <f>'[1]価格・加入者指数 '!G14</f>
        <v>0</v>
      </c>
      <c r="H14" s="20">
        <f>'[1]価格・加入者指数 '!H14</f>
        <v>0</v>
      </c>
      <c r="I14" s="1"/>
      <c r="J14" s="1"/>
      <c r="K14" s="1"/>
      <c r="L14" s="1"/>
      <c r="M14" s="1"/>
      <c r="N14" s="1"/>
      <c r="O14" s="1"/>
    </row>
    <row r="15" spans="1:15" ht="12.75">
      <c r="A15" s="20">
        <f>'[1]価格・加入者指数 '!A15</f>
        <v>2003</v>
      </c>
      <c r="B15" s="20">
        <f>'[1]価格・加入者指数 '!B15</f>
        <v>9.444036558973723</v>
      </c>
      <c r="C15" s="20">
        <f>'[1]価格・加入者指数 '!C15</f>
        <v>0.05355772458165475</v>
      </c>
      <c r="D15" s="20">
        <f>'[1]価格・加入者指数 '!D15</f>
        <v>1.05</v>
      </c>
      <c r="E15" s="20">
        <f>'[1]価格・加入者指数 '!E15</f>
        <v>0.5</v>
      </c>
      <c r="F15" s="20">
        <f>'[1]価格・加入者指数 '!F15</f>
        <v>0</v>
      </c>
      <c r="G15" s="20">
        <f>'[1]価格・加入者指数 '!G15</f>
        <v>0</v>
      </c>
      <c r="H15" s="20">
        <f>'[1]価格・加入者指数 '!H15</f>
        <v>0</v>
      </c>
      <c r="I15" s="1"/>
      <c r="J15" s="1"/>
      <c r="K15" s="1"/>
      <c r="L15" s="1"/>
      <c r="M15" s="1"/>
      <c r="N15" s="1"/>
      <c r="O15" s="1"/>
    </row>
    <row r="16" spans="1:15" ht="12.75">
      <c r="A16" s="20">
        <f>'[1]価格・加入者指数 '!A16</f>
        <v>2004</v>
      </c>
      <c r="B16" s="20">
        <f>'[1]価格・加入者指数 '!B16</f>
        <v>8.162212588967215</v>
      </c>
      <c r="C16" s="20">
        <f>'[1]価格・加入者指数 '!C16</f>
        <v>0.09132524611740009</v>
      </c>
      <c r="D16" s="20">
        <f>'[1]価格・加入者指数 '!D16</f>
        <v>1.0324666487130625</v>
      </c>
      <c r="E16" s="20">
        <f>'[1]価格・加入者指数 '!E16</f>
        <v>0.6753335128693742</v>
      </c>
      <c r="F16" s="20">
        <f>'[1]価格・加入者指数 '!F16</f>
        <v>0</v>
      </c>
      <c r="G16" s="20">
        <f>'[1]価格・加入者指数 '!G16</f>
        <v>0</v>
      </c>
      <c r="H16" s="20">
        <f>'[1]価格・加入者指数 '!H16</f>
        <v>0</v>
      </c>
      <c r="I16" s="1"/>
      <c r="J16" s="1"/>
      <c r="K16" s="1"/>
      <c r="L16" s="1"/>
      <c r="M16" s="1"/>
      <c r="N16" s="1"/>
      <c r="O16" s="1"/>
    </row>
    <row r="17" spans="1:15" ht="12.75">
      <c r="A17" s="20">
        <f>'[1]価格・加入者指数 '!A17</f>
        <v>2005</v>
      </c>
      <c r="B17" s="20">
        <f>'[1]価格・加入者指数 '!B17</f>
        <v>5.5</v>
      </c>
      <c r="C17" s="20">
        <f>'[1]価格・加入者指数 '!C17</f>
        <v>0.15146330233381258</v>
      </c>
      <c r="D17" s="20">
        <f>'[1]価格・加入者指数 '!D17</f>
        <v>1.0187731774483155</v>
      </c>
      <c r="E17" s="20">
        <f>'[1]価格・加入者指数 '!E17</f>
        <v>0.8122682255168451</v>
      </c>
      <c r="F17" s="20">
        <f>'[1]価格・加入者指数 '!F17</f>
        <v>0</v>
      </c>
      <c r="G17" s="20">
        <f>'[1]価格・加入者指数 '!G17</f>
        <v>0</v>
      </c>
      <c r="H17" s="20">
        <f>'[1]価格・加入者指数 '!H17</f>
        <v>0</v>
      </c>
      <c r="I17" s="1"/>
      <c r="J17" s="1"/>
      <c r="K17" s="1"/>
      <c r="L17" s="1"/>
      <c r="M17" s="1"/>
      <c r="N17" s="1"/>
      <c r="O17" s="1"/>
    </row>
    <row r="18" spans="1:15" ht="12.75">
      <c r="A18" s="20">
        <f>'[1]価格・加入者指数 '!A18</f>
        <v>2006</v>
      </c>
      <c r="B18" s="20">
        <f>'[1]価格・加入者指数 '!B18</f>
        <v>2.837787411032785</v>
      </c>
      <c r="C18" s="20">
        <f>'[1]価格・加入者指数 '!C18</f>
        <v>0.2407119956002155</v>
      </c>
      <c r="D18" s="20">
        <f>'[1]価格・加入者指数 '!D18</f>
        <v>1.009999999796026</v>
      </c>
      <c r="E18" s="20">
        <f>'[1]価格・加入者指数 '!E18</f>
        <v>0.9000000020397403</v>
      </c>
      <c r="F18" s="20">
        <f>'[1]価格・加入者指数 '!F18</f>
        <v>0</v>
      </c>
      <c r="G18" s="20">
        <f>'[1]価格・加入者指数 '!G18</f>
        <v>0</v>
      </c>
      <c r="H18" s="20">
        <f>'[1]価格・加入者指数 '!H18</f>
        <v>0</v>
      </c>
      <c r="I18" s="1"/>
      <c r="J18" s="1"/>
      <c r="K18" s="1"/>
      <c r="L18" s="1"/>
      <c r="M18" s="1"/>
      <c r="N18" s="1"/>
      <c r="O18" s="1"/>
    </row>
    <row r="19" spans="1:15" ht="12.75">
      <c r="A19" s="20">
        <f>'[1]価格・加入者指数 '!A19</f>
        <v>2007</v>
      </c>
      <c r="B19" s="20">
        <f>'[1]価格・加入者指数 '!B19</f>
        <v>1.5559634410262775</v>
      </c>
      <c r="C19" s="20">
        <f>'[1]価格・加入者指数 '!C19</f>
        <v>0.36022447611689157</v>
      </c>
      <c r="D19" s="20">
        <f>'[1]価格・加入者指数 '!D19</f>
        <v>1.0050707997810433</v>
      </c>
      <c r="E19" s="20">
        <f>'[1]価格・加入者指数 '!E19</f>
        <v>0.9492920021895666</v>
      </c>
      <c r="F19" s="20">
        <f>'[1]価格・加入者指数 '!F19</f>
        <v>0</v>
      </c>
      <c r="G19" s="20">
        <f>'[1]価格・加入者指数 '!G19</f>
        <v>0</v>
      </c>
      <c r="H19" s="20">
        <f>'[1]価格・加入者指数 '!H19</f>
        <v>0</v>
      </c>
      <c r="I19" s="1"/>
      <c r="J19" s="1"/>
      <c r="K19" s="1"/>
      <c r="L19" s="1"/>
      <c r="M19" s="1"/>
      <c r="N19" s="1"/>
      <c r="O19" s="1"/>
    </row>
    <row r="20" spans="1:15" ht="12.75">
      <c r="A20" s="20">
        <f>'[1]価格・加入者指数 '!A20</f>
        <v>2008</v>
      </c>
      <c r="B20" s="20">
        <f>'[1]価格・加入者指数 '!B20</f>
        <v>1.149523971592334</v>
      </c>
      <c r="C20" s="20">
        <f>'[1]価格・加入者指数 '!C20</f>
        <v>0.5</v>
      </c>
      <c r="D20" s="20">
        <f>'[1]価格・加入者指数 '!D20</f>
        <v>1.0025037092534457</v>
      </c>
      <c r="E20" s="20">
        <f>'[1]価格・加入者指数 '!E20</f>
        <v>0.9749629074655435</v>
      </c>
      <c r="F20" s="20">
        <f>'[1]価格・加入者指数 '!F20</f>
        <v>0</v>
      </c>
      <c r="G20" s="20">
        <f>'[1]価格・加入者指数 '!G20</f>
        <v>0</v>
      </c>
      <c r="H20" s="20">
        <f>'[1]価格・加入者指数 '!H20</f>
        <v>0</v>
      </c>
      <c r="I20" s="1"/>
      <c r="J20" s="1"/>
      <c r="K20" s="1"/>
      <c r="L20" s="1"/>
      <c r="M20" s="1"/>
      <c r="N20" s="1"/>
      <c r="O20" s="1"/>
    </row>
    <row r="21" spans="1:15" ht="12.75">
      <c r="A21" s="20">
        <f>'[1]価格・加入者指数 '!A21</f>
        <v>2009</v>
      </c>
      <c r="B21" s="20">
        <f>'[1]価格・加入者指数 '!B21</f>
        <v>1.0388468811374958</v>
      </c>
      <c r="C21" s="20">
        <f>'[1]価格・加入者指数 '!C21</f>
        <v>0.6397755238831084</v>
      </c>
      <c r="D21" s="20">
        <f>'[1]価格・加入者指数 '!D21</f>
        <v>1.0012195121405185</v>
      </c>
      <c r="E21" s="20">
        <f>'[1]価格・加入者指数 '!E21</f>
        <v>0.9878048785948144</v>
      </c>
      <c r="F21" s="20">
        <f>'[1]価格・加入者指数 '!F21</f>
        <v>0</v>
      </c>
      <c r="G21" s="20">
        <f>'[1]価格・加入者指数 '!G21</f>
        <v>0</v>
      </c>
      <c r="H21" s="20">
        <f>'[1]価格・加入者指数 '!H21</f>
        <v>0</v>
      </c>
      <c r="I21" s="1"/>
      <c r="J21" s="1"/>
      <c r="K21" s="1"/>
      <c r="L21" s="1"/>
      <c r="M21" s="1"/>
      <c r="N21" s="1"/>
      <c r="O21" s="1"/>
    </row>
    <row r="22" spans="1:15" ht="12.75">
      <c r="A22" s="20">
        <f>'[1]価格・加入者指数 '!A22</f>
        <v>2010</v>
      </c>
      <c r="B22" s="20">
        <f>'[1]価格・加入者指数 '!B22</f>
        <v>1.0100000003443332</v>
      </c>
      <c r="C22" s="20">
        <f>'[1]価格・加入者指数 '!C22</f>
        <v>0.7592880043997845</v>
      </c>
      <c r="D22" s="20">
        <f>'[1]価格・加入者指数 '!D22</f>
        <v>1.0005900164546118</v>
      </c>
      <c r="E22" s="20">
        <f>'[1]価格・加入者指数 '!E22</f>
        <v>0.9940998354538816</v>
      </c>
      <c r="F22" s="20">
        <f>'[1]価格・加入者指数 '!F22</f>
        <v>0</v>
      </c>
      <c r="G22" s="20">
        <f>'[1]価格・加入者指数 '!G22</f>
        <v>0</v>
      </c>
      <c r="H22" s="20">
        <f>'[1]価格・加入者指数 '!H22</f>
        <v>0</v>
      </c>
      <c r="I22" s="1"/>
      <c r="J22" s="1"/>
      <c r="K22" s="1"/>
      <c r="L22" s="1"/>
      <c r="M22" s="1"/>
      <c r="N22" s="1"/>
      <c r="O22" s="1"/>
    </row>
    <row r="23" spans="1:8" s="13" customFormat="1" ht="12.75">
      <c r="A23" s="20">
        <f>'[1]価格・加入者指数 '!A23</f>
        <v>2011</v>
      </c>
      <c r="B23" s="20">
        <f>'[1]価格・加入者指数 '!B23</f>
        <v>1.0025680705916853</v>
      </c>
      <c r="C23" s="20">
        <f>'[1]価格・加入者指数 '!C23</f>
        <v>0.8485366976661873</v>
      </c>
      <c r="D23" s="20">
        <f>'[1]価格・加入者指数 '!D23</f>
        <v>1.0002845220029546</v>
      </c>
      <c r="E23" s="20">
        <f>'[1]価格・加入者指数 '!E23</f>
        <v>0.9971547799704532</v>
      </c>
      <c r="F23" s="20">
        <f>'[1]価格・加入者指数 '!F23</f>
        <v>0</v>
      </c>
      <c r="G23" s="20">
        <f>'[1]価格・加入者指数 '!G23</f>
        <v>0</v>
      </c>
      <c r="H23" s="20">
        <f>'[1]価格・加入者指数 '!H23</f>
        <v>0</v>
      </c>
    </row>
    <row r="24" spans="1:15" ht="12.75">
      <c r="A24" s="20">
        <f>'[1]価格・加入者指数 '!A24</f>
        <v>2012</v>
      </c>
      <c r="B24" s="20">
        <f>'[1]価格・加入者指数 '!B24</f>
        <v>1.0006590936937136</v>
      </c>
      <c r="C24" s="20">
        <f>'[1]価格・加入者指数 '!C24</f>
        <v>0.9086747538825999</v>
      </c>
      <c r="D24" s="20">
        <f>'[1]価格・加入者指数 '!D24</f>
        <v>1.0001369862920688</v>
      </c>
      <c r="E24" s="20">
        <f>'[1]価格・加入者指数 '!E24</f>
        <v>0.9986301370793126</v>
      </c>
      <c r="F24" s="20">
        <f>'[1]価格・加入者指数 '!F24</f>
        <v>0</v>
      </c>
      <c r="G24" s="20">
        <f>'[1]価格・加入者指数 '!G24</f>
        <v>0</v>
      </c>
      <c r="H24" s="20">
        <f>'[1]価格・加入者指数 '!H24</f>
        <v>0</v>
      </c>
      <c r="I24" s="1"/>
      <c r="J24" s="1"/>
      <c r="K24" s="1"/>
      <c r="L24" s="1"/>
      <c r="M24" s="1"/>
      <c r="N24" s="1"/>
      <c r="O24" s="1"/>
    </row>
    <row r="25" spans="1:15" ht="12.75">
      <c r="A25" s="20">
        <f>'[1]価格・加入者指数 '!A25</f>
        <v>2013</v>
      </c>
      <c r="B25" s="20">
        <f>'[1]価格・加入者指数 '!B25</f>
        <v>1.0001691293053834</v>
      </c>
      <c r="C25" s="20">
        <f>'[1]価格・加入者指数 '!C25</f>
        <v>0.9464422754183451</v>
      </c>
      <c r="D25" s="20">
        <f>'[1]価格・加入者指数 '!D25</f>
        <v>1.00006590301671</v>
      </c>
      <c r="E25" s="20">
        <f>'[1]価格・加入者指数 '!E25</f>
        <v>0.9993409698329</v>
      </c>
      <c r="F25" s="20">
        <f>'[1]価格・加入者指数 '!F25</f>
        <v>0</v>
      </c>
      <c r="G25" s="20">
        <f>'[1]価格・加入者指数 '!G25</f>
        <v>0</v>
      </c>
      <c r="H25" s="20">
        <f>'[1]価格・加入者指数 '!H25</f>
        <v>0</v>
      </c>
      <c r="I25" s="1"/>
      <c r="J25" s="1"/>
      <c r="K25" s="1"/>
      <c r="L25" s="1"/>
      <c r="M25" s="1"/>
      <c r="N25" s="1"/>
      <c r="O25" s="1"/>
    </row>
    <row r="26" spans="1:15" ht="12.75">
      <c r="A26" s="20">
        <f>'[1]価格・加入者指数 '!A26</f>
        <v>2014</v>
      </c>
      <c r="B26" s="20">
        <f>'[1]価格・加入者指数 '!B26</f>
        <v>1.0000433983279233</v>
      </c>
      <c r="C26" s="20">
        <f>'[1]価格・加入者指数 '!C26</f>
        <v>0.9691218019964636</v>
      </c>
      <c r="D26" s="20">
        <f>'[1]価格・加入者指数 '!D26</f>
        <v>1.0000316937112406</v>
      </c>
      <c r="E26" s="20">
        <f>'[1]価格・加入者指数 '!E26</f>
        <v>0.9996830628875949</v>
      </c>
      <c r="F26" s="20">
        <f>'[1]価格・加入者指数 '!F26</f>
        <v>0</v>
      </c>
      <c r="G26" s="20">
        <f>'[1]価格・加入者指数 '!G26</f>
        <v>0</v>
      </c>
      <c r="H26" s="20">
        <f>'[1]価格・加入者指数 '!H26</f>
        <v>0</v>
      </c>
      <c r="I26" s="1"/>
      <c r="J26" s="1"/>
      <c r="K26" s="1"/>
      <c r="L26" s="1"/>
      <c r="M26" s="1"/>
      <c r="N26" s="1"/>
      <c r="O26" s="1"/>
    </row>
    <row r="27" spans="1:15" ht="12.75">
      <c r="A27" s="20">
        <f>'[1]価格・加入者指数 '!A27</f>
        <v>2015</v>
      </c>
      <c r="B27" s="20">
        <f>'[1]価格・加入者指数 '!B27</f>
        <v>1.0000111358306716</v>
      </c>
      <c r="C27" s="20">
        <f>'[1]価格・加入者指数 '!C27</f>
        <v>0.9823763013435615</v>
      </c>
      <c r="D27" s="20">
        <f>'[1]価格・加入者指数 '!D27</f>
        <v>1.000015239254943</v>
      </c>
      <c r="E27" s="20">
        <f>'[1]価格・加入者指数 '!E27</f>
        <v>0.9998476074505702</v>
      </c>
      <c r="F27" s="20">
        <f>'[1]価格・加入者指数 '!F27</f>
        <v>0</v>
      </c>
      <c r="G27" s="20">
        <f>'[1]価格・加入者指数 '!G27</f>
        <v>0</v>
      </c>
      <c r="H27" s="20">
        <f>'[1]価格・加入者指数 '!H27</f>
        <v>0</v>
      </c>
      <c r="I27" s="1"/>
      <c r="J27" s="1"/>
      <c r="K27" s="1"/>
      <c r="L27" s="1"/>
      <c r="M27" s="1"/>
      <c r="N27" s="1"/>
      <c r="O27" s="1"/>
    </row>
    <row r="28" spans="1:15" ht="12.75">
      <c r="A28" s="20">
        <f>'[1]価格・加入者指数 '!A28</f>
        <v>2016</v>
      </c>
      <c r="B28" s="20">
        <f>'[1]価格・加入者指数 '!B28</f>
        <v>1.0000028574002782</v>
      </c>
      <c r="C28" s="20">
        <f>'[1]価格・加入者指数 '!C28</f>
        <v>0.9900000006124676</v>
      </c>
      <c r="D28" s="20">
        <f>'[1]価格・加入者指数 '!D28</f>
        <v>1.0000073268493483</v>
      </c>
      <c r="E28" s="20">
        <f>'[1]価格・加入者指数 '!E28</f>
        <v>0.9999267315065172</v>
      </c>
      <c r="F28" s="20">
        <f>'[1]価格・加入者指数 '!F28</f>
        <v>0</v>
      </c>
      <c r="G28" s="20">
        <f>'[1]価格・加入者指数 '!G28</f>
        <v>0</v>
      </c>
      <c r="H28" s="20">
        <f>'[1]価格・加入者指数 '!H28</f>
        <v>0</v>
      </c>
      <c r="I28" s="1"/>
      <c r="J28" s="1"/>
      <c r="K28" s="1"/>
      <c r="L28" s="1"/>
      <c r="M28" s="1"/>
      <c r="N28" s="1"/>
      <c r="O28" s="1"/>
    </row>
    <row r="29" spans="1:15" ht="12.75">
      <c r="A29" s="20">
        <f>'[1]価格・加入者指数 '!A29</f>
        <v>2017</v>
      </c>
      <c r="B29" s="20">
        <f>'[1]価格・加入者指数 '!B29</f>
        <v>1.0000007331945866</v>
      </c>
      <c r="C29" s="20">
        <f>'[1]価格・加入者指数 '!C29</f>
        <v>0.9943448075861653</v>
      </c>
      <c r="D29" s="20">
        <f>'[1]価格・加入者指数 '!D29</f>
        <v>1.000003522515761</v>
      </c>
      <c r="E29" s="20">
        <f>'[1]価格・加入者指数 '!E29</f>
        <v>0.9999647748423888</v>
      </c>
      <c r="F29" s="20">
        <f>'[1]価格・加入者指数 '!F29</f>
        <v>0</v>
      </c>
      <c r="G29" s="20">
        <f>'[1]価格・加入者指数 '!G29</f>
        <v>0</v>
      </c>
      <c r="H29" s="20">
        <f>'[1]価格・加入者指数 '!H29</f>
        <v>0</v>
      </c>
      <c r="I29" s="1"/>
      <c r="J29" s="1"/>
      <c r="K29" s="1"/>
      <c r="L29" s="1"/>
      <c r="M29" s="1"/>
      <c r="N29" s="1"/>
      <c r="O29" s="1"/>
    </row>
    <row r="30" spans="1:15" ht="12.75">
      <c r="A30" s="20">
        <f>'[1]価格・加入者指数 '!A30</f>
        <v>2018</v>
      </c>
      <c r="B30" s="20">
        <f>'[1]価格・加入者指数 '!B30</f>
        <v>1.0000001881340224</v>
      </c>
      <c r="C30" s="20">
        <f>'[1]価格・加入者指数 '!C30</f>
        <v>0.9968079662595928</v>
      </c>
      <c r="D30" s="20">
        <f>'[1]価格・加入者指数 '!D30</f>
        <v>1.0000016934799096</v>
      </c>
      <c r="E30" s="20">
        <f>'[1]価格・加入者指数 '!E30</f>
        <v>0.9999830652009029</v>
      </c>
      <c r="F30" s="20">
        <f>'[1]価格・加入者指数 '!F30</f>
        <v>0</v>
      </c>
      <c r="G30" s="20">
        <f>'[1]価格・加入者指数 '!G30</f>
        <v>0</v>
      </c>
      <c r="H30" s="20">
        <f>'[1]価格・加入者指数 '!H30</f>
        <v>0</v>
      </c>
      <c r="I30" s="1"/>
      <c r="J30" s="1"/>
      <c r="K30" s="1"/>
      <c r="L30" s="1"/>
      <c r="M30" s="1"/>
      <c r="N30" s="1"/>
      <c r="O30" s="1"/>
    </row>
    <row r="31" spans="1:15" ht="12.75">
      <c r="A31" s="20">
        <f>'[1]価格・加入者指数 '!A31</f>
        <v>2019</v>
      </c>
      <c r="B31" s="20">
        <f>'[1]価格・加入者指数 '!B31</f>
        <v>1.0000000482742364</v>
      </c>
      <c r="C31" s="20">
        <f>'[1]価格・加入者指数 '!C31</f>
        <v>0.9982002207846893</v>
      </c>
      <c r="D31" s="20">
        <f>'[1]価格・加入者指数 '!D31</f>
        <v>1.000000814147377</v>
      </c>
      <c r="E31" s="20">
        <f>'[1]価格・加入者指数 '!E31</f>
        <v>0.99999185852623</v>
      </c>
      <c r="F31" s="20">
        <f>'[1]価格・加入者指数 '!F31</f>
        <v>0</v>
      </c>
      <c r="G31" s="20">
        <f>'[1]価格・加入者指数 '!G31</f>
        <v>0</v>
      </c>
      <c r="H31" s="20">
        <f>'[1]価格・加入者指数 '!H31</f>
        <v>0</v>
      </c>
      <c r="I31" s="1"/>
      <c r="J31" s="1"/>
      <c r="K31" s="1"/>
      <c r="L31" s="1"/>
      <c r="M31" s="1"/>
      <c r="N31" s="1"/>
      <c r="O31" s="1"/>
    </row>
    <row r="32" spans="1:15" ht="12.75">
      <c r="A32" s="20">
        <f>'[1]価格・加入者指数 '!A32</f>
        <v>2020</v>
      </c>
      <c r="B32" s="20">
        <f>'[1]価格・加入者指数 '!B32</f>
        <v>1.0000000123869242</v>
      </c>
      <c r="C32" s="20">
        <f>'[1]価格・加入者指数 '!C32</f>
        <v>0.9989858399465821</v>
      </c>
      <c r="D32" s="20">
        <f>'[1]価格・加入者指数 '!D32</f>
        <v>1.0000003914028865</v>
      </c>
      <c r="E32" s="20">
        <f>'[1]価格・加入者指数 '!E32</f>
        <v>0.9999960859711342</v>
      </c>
      <c r="F32" s="20">
        <f>'[1]価格・加入者指数 '!F32</f>
        <v>0</v>
      </c>
      <c r="G32" s="20">
        <f>'[1]価格・加入者指数 '!G32</f>
        <v>0</v>
      </c>
      <c r="H32" s="20">
        <f>'[1]価格・加入者指数 '!H32</f>
        <v>0</v>
      </c>
      <c r="I32" s="1"/>
      <c r="J32" s="1"/>
      <c r="K32" s="1"/>
      <c r="L32" s="1"/>
      <c r="M32" s="1"/>
      <c r="N32" s="1"/>
      <c r="O32" s="1"/>
    </row>
    <row r="33" spans="1:15" ht="12.75">
      <c r="A33" s="20">
        <f>'[1]価格・加入者指数 '!A33</f>
        <v>0</v>
      </c>
      <c r="B33" s="20">
        <f>'[1]価格・加入者指数 '!B33</f>
        <v>0</v>
      </c>
      <c r="C33" s="20">
        <f>'[1]価格・加入者指数 '!C33</f>
        <v>0</v>
      </c>
      <c r="D33" s="20">
        <f>'[1]価格・加入者指数 '!D33</f>
        <v>0</v>
      </c>
      <c r="E33" s="20">
        <f>'[1]価格・加入者指数 '!E33</f>
        <v>0</v>
      </c>
      <c r="F33" s="20">
        <f>'[1]価格・加入者指数 '!F33</f>
        <v>0</v>
      </c>
      <c r="G33" s="20">
        <f>'[1]価格・加入者指数 '!G33</f>
        <v>0</v>
      </c>
      <c r="H33" s="20">
        <f>'[1]価格・加入者指数 '!H33</f>
        <v>0</v>
      </c>
      <c r="I33" s="1"/>
      <c r="J33" s="1"/>
      <c r="K33" s="1"/>
      <c r="L33" s="1"/>
      <c r="M33" s="1"/>
      <c r="N33" s="1"/>
      <c r="O33" s="1"/>
    </row>
    <row r="34" spans="1:15" ht="12.75">
      <c r="A34" s="20" t="str">
        <f>'[1]価格・加入者指数 '!A34</f>
        <v>注</v>
      </c>
      <c r="B34" s="20" t="str">
        <f>'[1]価格・加入者指数 '!B34</f>
        <v>(1)</v>
      </c>
      <c r="C34" s="20" t="str">
        <f>'[1]価格・加入者指数 '!C34</f>
        <v>(2)</v>
      </c>
      <c r="D34" s="20" t="str">
        <f>'[1]価格・加入者指数 '!D34</f>
        <v>(3)</v>
      </c>
      <c r="E34" s="20" t="str">
        <f>'[1]価格・加入者指数 '!E34</f>
        <v>(4)</v>
      </c>
      <c r="F34" s="20">
        <f>'[1]価格・加入者指数 '!F34</f>
        <v>0</v>
      </c>
      <c r="G34" s="20">
        <f>'[1]価格・加入者指数 '!G34</f>
        <v>0</v>
      </c>
      <c r="H34" s="20">
        <f>'[1]価格・加入者指数 '!H34</f>
        <v>0</v>
      </c>
      <c r="I34" s="1"/>
      <c r="J34" s="1"/>
      <c r="K34" s="1"/>
      <c r="L34" s="1"/>
      <c r="M34" s="1"/>
      <c r="N34" s="1"/>
      <c r="O34" s="1"/>
    </row>
    <row r="35" spans="1:15" ht="12.75">
      <c r="A35" s="20">
        <f>'[1]価格・加入者指数 '!A35</f>
        <v>0</v>
      </c>
      <c r="B35" s="20">
        <f>'[1]価格・加入者指数 '!B35</f>
        <v>0</v>
      </c>
      <c r="C35" s="20">
        <f>'[1]価格・加入者指数 '!C35</f>
        <v>0</v>
      </c>
      <c r="D35" s="20">
        <f>'[1]価格・加入者指数 '!D35</f>
        <v>0</v>
      </c>
      <c r="E35" s="20">
        <f>'[1]価格・加入者指数 '!E35</f>
        <v>0</v>
      </c>
      <c r="F35" s="20">
        <f>'[1]価格・加入者指数 '!F35</f>
        <v>0</v>
      </c>
      <c r="G35" s="20">
        <f>'[1]価格・加入者指数 '!G35</f>
        <v>0</v>
      </c>
      <c r="H35" s="20">
        <f>'[1]価格・加入者指数 '!H35</f>
        <v>0</v>
      </c>
      <c r="I35" s="1"/>
      <c r="J35" s="1"/>
      <c r="K35" s="1"/>
      <c r="L35" s="1"/>
      <c r="M35" s="1"/>
      <c r="N35" s="1"/>
      <c r="O35" s="1"/>
    </row>
    <row r="36" spans="1:15" ht="12.75">
      <c r="A36" s="20" t="str">
        <f>'[1]価格・加入者指数 '!A36</f>
        <v>（１）　2000=9.99、　2010=1.01を仮定、中間をLogistic関数値で補間。</v>
      </c>
      <c r="B36" s="20">
        <f>'[1]価格・加入者指数 '!B36</f>
        <v>0</v>
      </c>
      <c r="C36" s="20">
        <f>'[1]価格・加入者指数 '!C36</f>
        <v>0</v>
      </c>
      <c r="D36" s="20">
        <f>'[1]価格・加入者指数 '!D36</f>
        <v>0</v>
      </c>
      <c r="E36" s="20">
        <f>'[1]価格・加入者指数 '!E36</f>
        <v>0</v>
      </c>
      <c r="F36" s="20">
        <f>'[1]価格・加入者指数 '!F36</f>
        <v>0</v>
      </c>
      <c r="G36" s="20">
        <f>'[1]価格・加入者指数 '!G36</f>
        <v>0</v>
      </c>
      <c r="H36" s="20">
        <f>'[1]価格・加入者指数 '!H36</f>
        <v>0</v>
      </c>
      <c r="I36" s="1"/>
      <c r="J36" s="1"/>
      <c r="K36" s="1"/>
      <c r="L36" s="1"/>
      <c r="M36" s="1"/>
      <c r="N36" s="1"/>
      <c r="O36" s="1"/>
    </row>
    <row r="37" spans="1:15" ht="12.75">
      <c r="A37" s="20" t="str">
        <f>'[1]価格・加入者指数 '!A37</f>
        <v>（２）　2000=0.01、　2010=0.99を仮定、中間をLogistic関数値で補間。</v>
      </c>
      <c r="B37" s="20">
        <f>'[1]価格・加入者指数 '!B37</f>
        <v>0</v>
      </c>
      <c r="C37" s="20">
        <f>'[1]価格・加入者指数 '!C37</f>
        <v>0</v>
      </c>
      <c r="D37" s="20">
        <f>'[1]価格・加入者指数 '!D37</f>
        <v>0</v>
      </c>
      <c r="E37" s="20">
        <f>'[1]価格・加入者指数 '!E37</f>
        <v>0</v>
      </c>
      <c r="F37" s="20">
        <f>'[1]価格・加入者指数 '!F37</f>
        <v>0</v>
      </c>
      <c r="G37" s="20">
        <f>'[1]価格・加入者指数 '!G37</f>
        <v>0</v>
      </c>
      <c r="H37" s="20">
        <f>'[1]価格・加入者指数 '!H37</f>
        <v>0</v>
      </c>
      <c r="I37" s="1"/>
      <c r="J37" s="1"/>
      <c r="K37" s="1"/>
      <c r="L37" s="1"/>
      <c r="M37" s="1"/>
      <c r="N37" s="1"/>
      <c r="O37" s="1"/>
    </row>
    <row r="38" spans="1:15" ht="12.75">
      <c r="A38" s="20" t="str">
        <f>'[1]価格・加入者指数 '!A38</f>
        <v>（３）　2000=1.09、　2010=1.01を仮定、中間をLogistic関数値で補間。</v>
      </c>
      <c r="B38" s="20">
        <f>'[1]価格・加入者指数 '!B38</f>
        <v>0</v>
      </c>
      <c r="C38" s="20">
        <f>'[1]価格・加入者指数 '!C38</f>
        <v>0</v>
      </c>
      <c r="D38" s="20">
        <f>'[1]価格・加入者指数 '!D38</f>
        <v>0</v>
      </c>
      <c r="E38" s="20">
        <f>'[1]価格・加入者指数 '!E38</f>
        <v>0</v>
      </c>
      <c r="F38" s="20">
        <f>'[1]価格・加入者指数 '!F38</f>
        <v>0</v>
      </c>
      <c r="G38" s="20">
        <f>'[1]価格・加入者指数 '!G38</f>
        <v>0</v>
      </c>
      <c r="H38" s="20">
        <f>'[1]価格・加入者指数 '!H38</f>
        <v>0</v>
      </c>
      <c r="I38" s="1"/>
      <c r="J38" s="1"/>
      <c r="K38" s="1"/>
      <c r="L38" s="1"/>
      <c r="M38" s="1"/>
      <c r="N38" s="1"/>
      <c r="O38" s="1"/>
    </row>
    <row r="39" spans="1:15" ht="12.75">
      <c r="A39" s="20" t="str">
        <f>'[1]価格・加入者指数 '!A39</f>
        <v>（４）　2000=0.10、　2010=0.99を仮定、中間をLogistic関数値で補間。</v>
      </c>
      <c r="B39" s="20">
        <f>'[1]価格・加入者指数 '!B39</f>
        <v>0</v>
      </c>
      <c r="C39" s="20">
        <f>'[1]価格・加入者指数 '!C39</f>
        <v>0</v>
      </c>
      <c r="D39" s="20">
        <f>'[1]価格・加入者指数 '!D39</f>
        <v>0</v>
      </c>
      <c r="E39" s="20">
        <f>'[1]価格・加入者指数 '!E39</f>
        <v>0</v>
      </c>
      <c r="F39" s="20">
        <f>'[1]価格・加入者指数 '!F39</f>
        <v>0</v>
      </c>
      <c r="G39" s="20">
        <f>'[1]価格・加入者指数 '!G39</f>
        <v>0</v>
      </c>
      <c r="H39" s="20">
        <f>'[1]価格・加入者指数 '!H39</f>
        <v>0</v>
      </c>
      <c r="I39" s="1"/>
      <c r="J39" s="1"/>
      <c r="K39" s="1"/>
      <c r="L39" s="1"/>
      <c r="M39" s="1"/>
      <c r="N39" s="1"/>
      <c r="O39" s="1"/>
    </row>
    <row r="40" spans="1:15" ht="12.75">
      <c r="A40" s="20" t="str">
        <f>'[1]価格・加入者指数 '!A40</f>
        <v>（５）　0万台=100.0、　1,000万台を仮定、中間を Exponential 関数値で補間。</v>
      </c>
      <c r="B40" s="20">
        <f>'[1]価格・加入者指数 '!B40</f>
        <v>0</v>
      </c>
      <c r="C40" s="20">
        <f>'[1]価格・加入者指数 '!C40</f>
        <v>0</v>
      </c>
      <c r="D40" s="20">
        <f>'[1]価格・加入者指数 '!D40</f>
        <v>0</v>
      </c>
      <c r="E40" s="20">
        <f>'[1]価格・加入者指数 '!E40</f>
        <v>0</v>
      </c>
      <c r="F40" s="20">
        <f>'[1]価格・加入者指数 '!F40</f>
        <v>0</v>
      </c>
      <c r="G40" s="20">
        <f>'[1]価格・加入者指数 '!G40</f>
        <v>0</v>
      </c>
      <c r="H40" s="20">
        <f>'[1]価格・加入者指数 '!H40</f>
        <v>0</v>
      </c>
      <c r="I40" s="1"/>
      <c r="J40" s="1"/>
      <c r="K40" s="1"/>
      <c r="L40" s="1"/>
      <c r="M40" s="1"/>
      <c r="N40" s="1"/>
      <c r="O40" s="1"/>
    </row>
    <row r="41" spans="1:15" ht="12.75">
      <c r="A41" s="20">
        <f>'[1]価格・加入者指数 '!A41</f>
        <v>0</v>
      </c>
      <c r="B41" s="20">
        <f>'[1]価格・加入者指数 '!B41</f>
        <v>0</v>
      </c>
      <c r="C41" s="20">
        <f>'[1]価格・加入者指数 '!C41</f>
        <v>0</v>
      </c>
      <c r="D41" s="20">
        <f>'[1]価格・加入者指数 '!D41</f>
        <v>0</v>
      </c>
      <c r="E41" s="20">
        <f>'[1]価格・加入者指数 '!E41</f>
        <v>0</v>
      </c>
      <c r="F41" s="20">
        <f>'[1]価格・加入者指数 '!F41</f>
        <v>0</v>
      </c>
      <c r="G41" s="20">
        <f>'[1]価格・加入者指数 '!G41</f>
        <v>0</v>
      </c>
      <c r="H41" s="20">
        <f>'[1]価格・加入者指数 '!H41</f>
        <v>0</v>
      </c>
      <c r="I41" s="1"/>
      <c r="J41" s="1"/>
      <c r="K41" s="1"/>
      <c r="L41" s="1"/>
      <c r="M41" s="1"/>
      <c r="N41" s="1"/>
      <c r="O41" s="1"/>
    </row>
    <row r="42" spans="1:15" ht="12.75">
      <c r="A42" s="20">
        <f>'[1]価格・加入者指数 '!A42</f>
        <v>0</v>
      </c>
      <c r="B42" s="20">
        <f>'[1]価格・加入者指数 '!B42</f>
        <v>0</v>
      </c>
      <c r="C42" s="20">
        <f>'[1]価格・加入者指数 '!C42</f>
        <v>0</v>
      </c>
      <c r="D42" s="20">
        <f>'[1]価格・加入者指数 '!D42</f>
        <v>0</v>
      </c>
      <c r="E42" s="20">
        <f>'[1]価格・加入者指数 '!E42</f>
        <v>0</v>
      </c>
      <c r="F42" s="20">
        <f>'[1]価格・加入者指数 '!F42</f>
        <v>0</v>
      </c>
      <c r="G42" s="20">
        <f>'[1]価格・加入者指数 '!G42</f>
        <v>0</v>
      </c>
      <c r="H42" s="20">
        <f>'[1]価格・加入者指数 '!H42</f>
        <v>0</v>
      </c>
      <c r="I42" s="1"/>
      <c r="J42" s="1"/>
      <c r="K42" s="1"/>
      <c r="L42" s="1"/>
      <c r="M42" s="1"/>
      <c r="N42" s="1"/>
      <c r="O42" s="1"/>
    </row>
    <row r="43" spans="1:15" ht="12.75">
      <c r="A43" s="20">
        <f>'[1]価格・加入者指数 '!A43</f>
        <v>0</v>
      </c>
      <c r="B43" s="20">
        <f>'[1]価格・加入者指数 '!B43</f>
        <v>0</v>
      </c>
      <c r="C43" s="20">
        <f>'[1]価格・加入者指数 '!C43</f>
        <v>0</v>
      </c>
      <c r="D43" s="20">
        <f>'[1]価格・加入者指数 '!D43</f>
        <v>0</v>
      </c>
      <c r="E43" s="20">
        <f>'[1]価格・加入者指数 '!E43</f>
        <v>0</v>
      </c>
      <c r="F43" s="20">
        <f>'[1]価格・加入者指数 '!F43</f>
        <v>0</v>
      </c>
      <c r="G43" s="20">
        <f>'[1]価格・加入者指数 '!G43</f>
        <v>0</v>
      </c>
      <c r="H43" s="20">
        <f>'[1]価格・加入者指数 '!H43</f>
        <v>0</v>
      </c>
      <c r="I43" s="1"/>
      <c r="J43" s="1"/>
      <c r="K43" s="1"/>
      <c r="L43" s="1"/>
      <c r="M43" s="1"/>
      <c r="N43" s="1"/>
      <c r="O43" s="1"/>
    </row>
    <row r="44" spans="1:15" ht="12.75">
      <c r="A44" s="20">
        <f>'[1]価格・加入者指数 '!A44</f>
        <v>0</v>
      </c>
      <c r="B44" s="20">
        <f>'[1]価格・加入者指数 '!B44</f>
        <v>0</v>
      </c>
      <c r="C44" s="20">
        <f>'[1]価格・加入者指数 '!C44</f>
        <v>0</v>
      </c>
      <c r="D44" s="20">
        <f>'[1]価格・加入者指数 '!D44</f>
        <v>0</v>
      </c>
      <c r="E44" s="20">
        <f>'[1]価格・加入者指数 '!E44</f>
        <v>0</v>
      </c>
      <c r="F44" s="20">
        <f>'[1]価格・加入者指数 '!F44</f>
        <v>0</v>
      </c>
      <c r="G44" s="20">
        <f>'[1]価格・加入者指数 '!G44</f>
        <v>0</v>
      </c>
      <c r="H44" s="20">
        <f>'[1]価格・加入者指数 '!H44</f>
        <v>0</v>
      </c>
      <c r="I44" s="1"/>
      <c r="J44" s="1"/>
      <c r="K44" s="1"/>
      <c r="L44" s="1"/>
      <c r="M44" s="1"/>
      <c r="N44" s="1"/>
      <c r="O44" s="1"/>
    </row>
    <row r="45" spans="1:15" ht="12.75">
      <c r="A45" s="20">
        <f>'[1]価格・加入者指数 '!A45</f>
        <v>0</v>
      </c>
      <c r="B45" s="20">
        <f>'[1]価格・加入者指数 '!B45</f>
        <v>0</v>
      </c>
      <c r="C45" s="20">
        <f>'[1]価格・加入者指数 '!C45</f>
        <v>0</v>
      </c>
      <c r="D45" s="20">
        <f>'[1]価格・加入者指数 '!D45</f>
        <v>0</v>
      </c>
      <c r="E45" s="20">
        <f>'[1]価格・加入者指数 '!E45</f>
        <v>0</v>
      </c>
      <c r="F45" s="20">
        <f>'[1]価格・加入者指数 '!F45</f>
        <v>0</v>
      </c>
      <c r="G45" s="20">
        <f>'[1]価格・加入者指数 '!G45</f>
        <v>0</v>
      </c>
      <c r="H45" s="20">
        <f>'[1]価格・加入者指数 '!H45</f>
        <v>0</v>
      </c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printOptions/>
  <pageMargins left="0.66" right="0" top="0.7874015748031497" bottom="0" header="0" footer="0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50" zoomScaleNormal="50" workbookViewId="0" topLeftCell="A1">
      <selection activeCell="D12" sqref="D12"/>
    </sheetView>
  </sheetViews>
  <sheetFormatPr defaultColWidth="8.625" defaultRowHeight="13.5"/>
  <cols>
    <col min="1" max="1" width="4.125" style="260" bestFit="1" customWidth="1"/>
    <col min="2" max="2" width="22.375" style="224" bestFit="1" customWidth="1"/>
    <col min="3" max="15" width="13.75390625" style="224" customWidth="1"/>
    <col min="16" max="16" width="2.50390625" style="224" customWidth="1"/>
    <col min="17" max="17" width="16.875" style="224" customWidth="1"/>
    <col min="18" max="18" width="17.50390625" style="224" customWidth="1"/>
    <col min="19" max="19" width="13.875" style="224" customWidth="1"/>
    <col min="20" max="16384" width="8.875" style="224" customWidth="1"/>
  </cols>
  <sheetData>
    <row r="1" spans="2:18" ht="12.75">
      <c r="B1" s="321" t="s">
        <v>332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Q1" s="320" t="s">
        <v>333</v>
      </c>
      <c r="R1" s="321"/>
    </row>
    <row r="2" spans="2:15" ht="15" customHeight="1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ht="13.5" thickBot="1"/>
    <row r="4" spans="1:18" ht="13.5" thickTop="1">
      <c r="A4" s="328" t="s">
        <v>334</v>
      </c>
      <c r="B4" s="249" t="s">
        <v>8</v>
      </c>
      <c r="C4" s="350" t="s">
        <v>335</v>
      </c>
      <c r="D4" s="351"/>
      <c r="E4" s="350" t="s">
        <v>336</v>
      </c>
      <c r="F4" s="351"/>
      <c r="G4" s="351"/>
      <c r="H4" s="352"/>
      <c r="I4" s="352"/>
      <c r="J4" s="352"/>
      <c r="K4" s="352"/>
      <c r="L4" s="352"/>
      <c r="M4" s="352"/>
      <c r="N4" s="352"/>
      <c r="O4" s="353"/>
      <c r="P4" s="250"/>
      <c r="Q4" s="322" t="s">
        <v>337</v>
      </c>
      <c r="R4" s="325" t="s">
        <v>338</v>
      </c>
    </row>
    <row r="5" spans="1:18" ht="19.5" customHeight="1">
      <c r="A5" s="329"/>
      <c r="B5" s="251"/>
      <c r="C5" s="331"/>
      <c r="D5" s="332"/>
      <c r="E5" s="333" t="s">
        <v>339</v>
      </c>
      <c r="F5" s="334"/>
      <c r="G5" s="334"/>
      <c r="H5" s="333" t="s">
        <v>80</v>
      </c>
      <c r="I5" s="334"/>
      <c r="J5" s="334"/>
      <c r="K5" s="252" t="s">
        <v>340</v>
      </c>
      <c r="L5" s="333" t="s">
        <v>57</v>
      </c>
      <c r="M5" s="334"/>
      <c r="N5" s="334"/>
      <c r="O5" s="335"/>
      <c r="P5" s="250"/>
      <c r="Q5" s="323"/>
      <c r="R5" s="326"/>
    </row>
    <row r="6" spans="1:18" ht="19.5" customHeight="1">
      <c r="A6" s="329"/>
      <c r="B6" s="251" t="s">
        <v>341</v>
      </c>
      <c r="C6" s="252" t="s">
        <v>342</v>
      </c>
      <c r="D6" s="252" t="s">
        <v>313</v>
      </c>
      <c r="E6" s="252" t="s">
        <v>343</v>
      </c>
      <c r="F6" s="252" t="s">
        <v>344</v>
      </c>
      <c r="G6" s="252" t="s">
        <v>77</v>
      </c>
      <c r="H6" s="252" t="s">
        <v>78</v>
      </c>
      <c r="I6" s="252" t="s">
        <v>344</v>
      </c>
      <c r="J6" s="253" t="s">
        <v>77</v>
      </c>
      <c r="K6" s="253" t="s">
        <v>77</v>
      </c>
      <c r="L6" s="252" t="s">
        <v>345</v>
      </c>
      <c r="M6" s="252" t="s">
        <v>68</v>
      </c>
      <c r="N6" s="252" t="s">
        <v>69</v>
      </c>
      <c r="O6" s="254" t="s">
        <v>346</v>
      </c>
      <c r="P6" s="250"/>
      <c r="Q6" s="324"/>
      <c r="R6" s="327"/>
    </row>
    <row r="7" spans="1:18" ht="19.5" customHeight="1" thickBot="1">
      <c r="A7" s="330"/>
      <c r="B7" s="255" t="s">
        <v>347</v>
      </c>
      <c r="C7" s="256" t="s">
        <v>314</v>
      </c>
      <c r="D7" s="256" t="s">
        <v>314</v>
      </c>
      <c r="E7" s="256" t="s">
        <v>314</v>
      </c>
      <c r="F7" s="256" t="s">
        <v>314</v>
      </c>
      <c r="G7" s="256" t="s">
        <v>314</v>
      </c>
      <c r="H7" s="256" t="s">
        <v>314</v>
      </c>
      <c r="I7" s="256" t="s">
        <v>314</v>
      </c>
      <c r="J7" s="256" t="s">
        <v>314</v>
      </c>
      <c r="K7" s="256" t="s">
        <v>314</v>
      </c>
      <c r="L7" s="256" t="s">
        <v>314</v>
      </c>
      <c r="M7" s="256" t="s">
        <v>314</v>
      </c>
      <c r="N7" s="256" t="s">
        <v>314</v>
      </c>
      <c r="O7" s="257" t="s">
        <v>314</v>
      </c>
      <c r="P7" s="250"/>
      <c r="Q7" s="258" t="s">
        <v>314</v>
      </c>
      <c r="R7" s="259" t="s">
        <v>314</v>
      </c>
    </row>
    <row r="8" spans="1:18" ht="19.5" customHeight="1" thickTop="1">
      <c r="A8" s="261">
        <v>1</v>
      </c>
      <c r="B8" s="226" t="s">
        <v>348</v>
      </c>
      <c r="C8" s="227">
        <f>SUM('予測１．現行（ISDN）'!H$19:'予測１．現行（ISDN）'!H$19)</f>
        <v>401727.9249581783</v>
      </c>
      <c r="D8" s="227">
        <f>SUM('予測１．現行（ISDN）'!L$19:'予測１．現行（ISDN）'!L$19)</f>
        <v>13482.695100529822</v>
      </c>
      <c r="E8" s="227">
        <f>SUM('予測１．現行（ISDN）'!S$19:'予測１．現行（ISDN）'!S$19)</f>
        <v>8783.490940070582</v>
      </c>
      <c r="F8" s="227">
        <f>SUM('予測１．現行（ISDN）'!T$19:'予測１．現行（ISDN）'!T$19)</f>
        <v>18709.22097148209</v>
      </c>
      <c r="G8" s="227">
        <f>SUM('予測１．現行（ISDN）'!U$19:'予測１．現行（ISDN）'!U$19)</f>
        <v>27492.711911552673</v>
      </c>
      <c r="H8" s="227">
        <f>SUM('予測１．現行（ISDN）'!W$19:'予測１．現行（ISDN）'!W$19)</f>
        <v>5405.317302617213</v>
      </c>
      <c r="I8" s="227">
        <f>SUM('予測１．現行（ISDN）'!Y$19:'予測１．現行（ISDN）'!Y$19)</f>
        <v>6260.964092297401</v>
      </c>
      <c r="J8" s="227">
        <f>SUM('予測１．現行（ISDN）'!AB$19:'予測１．現行（ISDN）'!AB$19)</f>
        <v>11666.281394914615</v>
      </c>
      <c r="K8" s="227">
        <f>SUM('予測１．現行（ISDN）'!AE$19:'予測１．現行（ISDN）'!AE$19)</f>
        <v>116582.68217426495</v>
      </c>
      <c r="L8" s="227">
        <f>SUM('予測１．現行（ISDN）'!AF$19:'予測１．現行（ISDN）'!AF$19)</f>
        <v>401727.9249581783</v>
      </c>
      <c r="M8" s="227">
        <f>SUM('予測１．現行（ISDN）'!AG$19:'予測１．現行（ISDN）'!AG$19)</f>
        <v>128248.96356917956</v>
      </c>
      <c r="N8" s="227">
        <f>SUM('予測１．現行（ISDN）'!AH$19:'予測１．現行（ISDN）'!AH$19)</f>
        <v>273478.9613889988</v>
      </c>
      <c r="O8" s="228">
        <f>SUM('予測１．現行（ISDN）'!AI$19:'予測１．現行（ISDN）'!AI$19)</f>
        <v>555177.2020561853</v>
      </c>
      <c r="Q8" s="245">
        <f>(D8+E8)*$E$30+(F8*$E$33)</f>
        <v>42074.87717523478</v>
      </c>
      <c r="R8" s="246">
        <f>(D8+E8)*$F$30+(F8*$F$33)</f>
        <v>19769.731851249882</v>
      </c>
    </row>
    <row r="9" spans="1:18" ht="19.5" customHeight="1">
      <c r="A9" s="262">
        <v>2</v>
      </c>
      <c r="B9" s="229" t="s">
        <v>316</v>
      </c>
      <c r="C9" s="230">
        <f>SUM('予測２．IP-ISDN'!H19:'予測２．IP-ISDN'!H19)</f>
        <v>445248.45016198093</v>
      </c>
      <c r="D9" s="230">
        <f>SUM('予測２．IP-ISDN'!L19:'予測２．IP-ISDN'!L19)</f>
        <v>25617.07556469803</v>
      </c>
      <c r="E9" s="230">
        <f>SUM('予測２．IP-ISDN'!S19:'予測２．IP-ISDN'!S19)</f>
        <v>25986.180890002255</v>
      </c>
      <c r="F9" s="230">
        <f>SUM('予測２．IP-ISDN'!T19:'予測２．IP-ISDN'!T19)</f>
        <v>12808.537782349014</v>
      </c>
      <c r="G9" s="230">
        <f>SUM('予測２．IP-ISDN'!U19:'予測２．IP-ISDN'!U19)</f>
        <v>38794.71867235127</v>
      </c>
      <c r="H9" s="230">
        <f>SUM('予測２．IP-ISDN'!W19:'予測２．IP-ISDN'!W19)</f>
        <v>42173.802470738185</v>
      </c>
      <c r="I9" s="230">
        <f>SUM('予測２．IP-ISDN'!Y19:'予測２．IP-ISDN'!Y19)</f>
        <v>10990.543288756837</v>
      </c>
      <c r="J9" s="230">
        <f>SUM('予測２．IP-ISDN'!AB19:'予測２．IP-ISDN'!AB19)</f>
        <v>53164.34575949502</v>
      </c>
      <c r="K9" s="230">
        <f>SUM('予測２．IP-ISDN'!AE19:'予測２．IP-ISDN'!AE19)</f>
        <v>147588.83969798597</v>
      </c>
      <c r="L9" s="230">
        <f>SUM('予測２．IP-ISDN'!AF19:'予測２．IP-ISDN'!AF19)</f>
        <v>445248.45016198093</v>
      </c>
      <c r="M9" s="230">
        <f>SUM('予測２．IP-ISDN'!AG19:'予測２．IP-ISDN'!AG19)</f>
        <v>200753.18545748098</v>
      </c>
      <c r="N9" s="230">
        <f>SUM('予測２．IP-ISDN'!AH19:'予測２．IP-ISDN'!AH19)</f>
        <v>244495.26470449995</v>
      </c>
      <c r="O9" s="231">
        <f>SUM('予測２．IP-ISDN'!AI19:'予測２．IP-ISDN'!AI19)</f>
        <v>338547.69025386753</v>
      </c>
      <c r="Q9" s="245">
        <f>(D9+E9)*$E$30+(F9*$E$33)</f>
        <v>62313.34591963533</v>
      </c>
      <c r="R9" s="246">
        <f>(D9+E9)*$F$30+(F9*$F$33)</f>
        <v>31485.03775827912</v>
      </c>
    </row>
    <row r="10" spans="1:18" ht="19.5" customHeight="1">
      <c r="A10" s="262">
        <v>3</v>
      </c>
      <c r="B10" s="229" t="s">
        <v>317</v>
      </c>
      <c r="C10" s="232">
        <f>SUM('予測３．DSL'!H19:'予測３．DSL'!H19)</f>
        <v>428509.78662205685</v>
      </c>
      <c r="D10" s="232">
        <f>SUM('予測３．DSL'!L19:'予測３．DSL'!L19)</f>
        <v>32373.82458371928</v>
      </c>
      <c r="E10" s="232">
        <f>SUM('予測３．DSL'!S19:'予測３．DSL'!S19)</f>
        <v>23086.735853337766</v>
      </c>
      <c r="F10" s="232">
        <f>SUM('予測３．DSL'!T19:'予測３．DSL'!T19)</f>
        <v>11579.95999909826</v>
      </c>
      <c r="G10" s="232">
        <f>SUM('予測３．DSL'!U19:'予測３．DSL'!U19)</f>
        <v>34666.69585243602</v>
      </c>
      <c r="H10" s="232">
        <f>SUM('予測３．DSL'!W19:'予測３．DSL'!W19)</f>
        <v>17005.646355347526</v>
      </c>
      <c r="I10" s="232">
        <f>SUM('予測３．DSL'!Y19:'予測３．DSL'!Y19)</f>
        <v>6364.532559398737</v>
      </c>
      <c r="J10" s="232">
        <f>SUM('予測３．DSL'!AB19:'予測３．DSL'!AB19)</f>
        <v>23370.178914746262</v>
      </c>
      <c r="K10" s="232">
        <f>SUM('予測３．DSL'!AE19:'予測３．DSL'!AE19)</f>
        <v>124285.33869304082</v>
      </c>
      <c r="L10" s="232">
        <f>SUM('予測３．DSL'!AF19:'予測３．DSL'!AF19)</f>
        <v>428509.78662205685</v>
      </c>
      <c r="M10" s="232">
        <f>SUM('予測３．DSL'!AG19:'予測３．DSL'!AG19)</f>
        <v>147655.51760778707</v>
      </c>
      <c r="N10" s="232">
        <f>SUM('予測３．DSL'!AH19:'予測３．DSL'!AH19)</f>
        <v>280854.2690142698</v>
      </c>
      <c r="O10" s="233">
        <f>SUM('予測３．DSL'!AI19:'予測３．DSL'!AI19)</f>
        <v>571400.2693784274</v>
      </c>
      <c r="Q10" s="245">
        <f>(D10+E10)*$E$30+(F10*$E$33)</f>
        <v>64452.744955537855</v>
      </c>
      <c r="R10" s="246">
        <f>(D10+E10)*$F$30+(F10*$F$33)</f>
        <v>32812.99686201265</v>
      </c>
    </row>
    <row r="11" spans="1:18" ht="19.5" customHeight="1">
      <c r="A11" s="262">
        <v>4</v>
      </c>
      <c r="B11" s="229" t="s">
        <v>318</v>
      </c>
      <c r="C11" s="232">
        <f>SUM('予測４．ケーブルTV'!H19:'予測４．ケーブルTV'!I19)</f>
        <v>567834.2287110772</v>
      </c>
      <c r="D11" s="232">
        <f>SUM('予測４．ケーブルTV'!L19:'予測４．ケーブルTV'!L19)</f>
        <v>41223.05688777588</v>
      </c>
      <c r="E11" s="232">
        <f>SUM('予測４．ケーブルTV'!S19:'予測４．ケーブルTV'!S19)</f>
        <v>14493.869100329506</v>
      </c>
      <c r="F11" s="232">
        <f>SUM('予測４．ケーブルTV'!T19:'予測４．ケーブルTV'!T19)</f>
        <v>3412.5082374309113</v>
      </c>
      <c r="G11" s="232">
        <f>SUM('予測４．ケーブルTV'!U19:'予測４．ケーブルTV'!U19)</f>
        <v>17906.377337760416</v>
      </c>
      <c r="H11" s="232">
        <f>SUM('予測４．ケーブルTV'!W19:'予測４．ケーブルTV'!W19)</f>
        <v>11288.750650852751</v>
      </c>
      <c r="I11" s="232">
        <f>SUM('予測４．ケーブルTV'!Y19:'予測４．ケーブルTV'!Y19)</f>
        <v>1922.8723110446065</v>
      </c>
      <c r="J11" s="232">
        <f>SUM('予測４．ケーブルTV'!AB19:'予測４．ケーブルTV'!AB19)</f>
        <v>13211.622961897358</v>
      </c>
      <c r="K11" s="232">
        <f>SUM('予測４．ケーブルTV'!AE19:'予測４．ケーブルTV'!AE19)</f>
        <v>77678.33668315051</v>
      </c>
      <c r="L11" s="232">
        <f>SUM('予測４．ケーブルTV'!AF19:'予測４．ケーブルTV'!AF19)</f>
        <v>401727.9249581783</v>
      </c>
      <c r="M11" s="232">
        <f>SUM('予測４．ケーブルTV'!AG19:'予測４．ケーブルTV'!AG19)</f>
        <v>90889.95964504787</v>
      </c>
      <c r="N11" s="232">
        <f>SUM('予測４．ケーブルTV'!AH19:'予測４．ケーブルTV'!AH19)</f>
        <v>310837.9653131304</v>
      </c>
      <c r="O11" s="233">
        <f>SUM('予測４．ケーブルTV'!AI19:'予測４．ケーブルTV'!AI19)</f>
        <v>638758.5764596511</v>
      </c>
      <c r="Q11" s="245">
        <f>(D11+E11)*$E$30+(F11*$E$33)</f>
        <v>55279.36767965464</v>
      </c>
      <c r="R11" s="246">
        <f>(D11+E11)*$F$30+(F11*$F$33)</f>
        <v>29107.957366240953</v>
      </c>
    </row>
    <row r="12" spans="1:18" ht="19.5" customHeight="1">
      <c r="A12" s="262">
        <v>5</v>
      </c>
      <c r="B12" s="229" t="s">
        <v>319</v>
      </c>
      <c r="C12" s="232">
        <f>SUM('予測５．光ファイバー'!H19:'予測５．光ファイバー'!H19)</f>
        <v>1205183.7748745352</v>
      </c>
      <c r="D12" s="232">
        <f>SUM('予測５．光ファイバー'!L19:'予測５．光ファイバー'!L19)</f>
        <v>50563.53343977672</v>
      </c>
      <c r="E12" s="232">
        <f>SUM('予測５．光ファイバー'!S19:'予測５．光ファイバー'!S19)</f>
        <v>33144.04780255077</v>
      </c>
      <c r="F12" s="232">
        <f>SUM('予測５．光ファイバー'!T19:'予測５．光ファイバー'!T19)</f>
        <v>141567.8173885064</v>
      </c>
      <c r="G12" s="232">
        <f>SUM('予測５．光ファイバー'!U19:'予測５．光ファイバー'!U19)</f>
        <v>174711.86519105718</v>
      </c>
      <c r="H12" s="232">
        <f>SUM('予測５．光ファイバー'!W19:'予測５．光ファイバー'!W19)</f>
        <v>67810.2894407581</v>
      </c>
      <c r="I12" s="232">
        <f>SUM('予測５．光ファイバー'!Y19:'予測５．光ファイバー'!Y19)</f>
        <v>43115.94872373987</v>
      </c>
      <c r="J12" s="232">
        <f>SUM('予測５．光ファイバー'!AB19:'予測５．光ファイバー'!AB19)</f>
        <v>110926.23816449798</v>
      </c>
      <c r="K12" s="232">
        <f>SUM('予測５．光ファイバー'!AE19:'予測５．光ファイバー'!AE19)</f>
        <v>116517.50502472579</v>
      </c>
      <c r="L12" s="232">
        <f>SUM('予測５．光ファイバー'!AF19:'予測５．光ファイバー'!AF19)</f>
        <v>1205183.7748745352</v>
      </c>
      <c r="M12" s="232">
        <f>SUM('予測５．光ファイバー'!AG19:'予測５．光ファイバー'!AG19)</f>
        <v>227443.74318922375</v>
      </c>
      <c r="N12" s="232">
        <f>SUM('予測５．光ファイバー'!AH19:'予測５．光ファイバー'!AH19)</f>
        <v>977740.0316853113</v>
      </c>
      <c r="O12" s="233">
        <f>SUM('予測５．光ファイバー'!AI19:'予測５．光ファイバー'!AI19)</f>
        <v>1796486.069434244</v>
      </c>
      <c r="Q12" s="245">
        <f>(D12+E12)*$E$30+(F12*$E$33)</f>
        <v>240242.47422989598</v>
      </c>
      <c r="R12" s="246">
        <f>(D12+E12)*$F$30+(F12*$F$33)</f>
        <v>107739.68846012393</v>
      </c>
    </row>
    <row r="13" spans="1:18" ht="19.5" customHeight="1">
      <c r="A13" s="262">
        <v>6</v>
      </c>
      <c r="B13" s="229" t="s">
        <v>320</v>
      </c>
      <c r="C13" s="232">
        <f>SUM('予測６．WLL'!H19:'予測６．WLL'!H19)</f>
        <v>120518.37748745349</v>
      </c>
      <c r="D13" s="232">
        <f>SUM('予測６．WLL'!L19:'予測６．WLL'!L19)</f>
        <v>588846.7167047394</v>
      </c>
      <c r="E13" s="232">
        <f>SUM('予測６．WLL'!S19:'予測６．WLL'!S19)</f>
        <v>82641.91473362081</v>
      </c>
      <c r="F13" s="232">
        <f>SUM('予測６．WLL'!T19:'予測６．WLL'!T19)</f>
        <v>13281.382151555952</v>
      </c>
      <c r="G13" s="232">
        <f>SUM('予測６．WLL'!U19:'予測６．WLL'!U19)</f>
        <v>95923.29688517677</v>
      </c>
      <c r="H13" s="232">
        <f>SUM('予測６．WLL'!W19:'予測６．WLL'!W19)</f>
        <v>112991.1522189999</v>
      </c>
      <c r="I13" s="232">
        <f>SUM('予測６．WLL'!Y19:'予測６．WLL'!Y19)</f>
        <v>18474.375964487997</v>
      </c>
      <c r="J13" s="232">
        <f>SUM('予測６．WLL'!AB19:'予測６．WLL'!AB19)</f>
        <v>131465.52818348788</v>
      </c>
      <c r="K13" s="232">
        <f>SUM('予測６．WLL'!AE19:'予測６．WLL'!AE19)</f>
        <v>46607.00200989031</v>
      </c>
      <c r="L13" s="232">
        <f>SUM('予測６．WLL'!AF19:'予測６．WLL'!AF19)</f>
        <v>120518.37748745349</v>
      </c>
      <c r="M13" s="232">
        <f>SUM('予測６．WLL'!AG19:'予測６．WLL'!AG19)</f>
        <v>178072.5301933782</v>
      </c>
      <c r="N13" s="232">
        <f>SUM('予測６．WLL'!AH19:'予測６．WLL'!AH19)</f>
        <v>-57554.1527059247</v>
      </c>
      <c r="O13" s="233">
        <f>SUM('予測６．WLL'!AI19:'予測６．WLL'!AI19)</f>
        <v>-360901.7076805574</v>
      </c>
      <c r="Q13" s="245">
        <f>(D13+E13)*$E$31+(F13*$E$35)</f>
        <v>640051.1502629757</v>
      </c>
      <c r="R13" s="246">
        <f>(D13+E13)*$F$31+(F13*$F$35)</f>
        <v>178204.36498508762</v>
      </c>
    </row>
    <row r="14" spans="1:18" ht="19.5" customHeight="1">
      <c r="A14" s="262">
        <v>7</v>
      </c>
      <c r="B14" s="229" t="s">
        <v>321</v>
      </c>
      <c r="C14" s="232">
        <f>SUM('予測７．光空間'!H19:'予測７．光空間'!H19)</f>
        <v>144622.05298494417</v>
      </c>
      <c r="D14" s="232">
        <f>SUM('予測７．光空間'!L19:'予測７．光空間'!L19)</f>
        <v>706616.0600456874</v>
      </c>
      <c r="E14" s="232">
        <f>SUM('予測７．光空間'!S19:'予測７．光空間'!S19)</f>
        <v>103302.39341702602</v>
      </c>
      <c r="F14" s="232">
        <f>SUM('予測７．光空間'!T19:'予測７．光空間'!T19)</f>
        <v>13281.382151555952</v>
      </c>
      <c r="G14" s="232">
        <f>SUM('予測７．光空間'!U19:'予測７．光空間'!U19)</f>
        <v>116583.77556858197</v>
      </c>
      <c r="H14" s="232">
        <f>SUM('予測７．光空間'!W19:'予測７．光空間'!W19)</f>
        <v>141238.94027374985</v>
      </c>
      <c r="I14" s="232">
        <f>SUM('予測７．光空間'!Y19:'予測７．光空間'!Y19)</f>
        <v>18474.375964487997</v>
      </c>
      <c r="J14" s="232">
        <f>SUM('予測７．光空間'!AB19:'予測７．光空間'!AB19)</f>
        <v>159713.31623823784</v>
      </c>
      <c r="K14" s="232">
        <f>SUM('予測７．光空間'!AE19:'予測７．光空間'!AE19)</f>
        <v>46607.00200989031</v>
      </c>
      <c r="L14" s="232">
        <f>SUM('予測７．光空間'!AF19:'予測７．光空間'!AF19)</f>
        <v>144622.05298494417</v>
      </c>
      <c r="M14" s="232">
        <f>SUM('予測７．光空間'!AG19:'予測７．光空間'!AG19)</f>
        <v>206320.31824812814</v>
      </c>
      <c r="N14" s="232">
        <f>SUM('予測７．光空間'!AH19:'予測７．光空間'!AH19)</f>
        <v>-61698.265263183974</v>
      </c>
      <c r="O14" s="233">
        <f>SUM('予測７．光空間'!AI19:'予測７．光空間'!AI19)</f>
        <v>-423889.9549631387</v>
      </c>
      <c r="Q14" s="245">
        <f>(D14+E14)*$E$31+(F14*$E$35)</f>
        <v>769262.0160732535</v>
      </c>
      <c r="R14" s="246">
        <f>(D14+E14)*$F$31+(F14*$F$35)</f>
        <v>213814.87960240015</v>
      </c>
    </row>
    <row r="15" spans="1:18" ht="19.5" customHeight="1">
      <c r="A15" s="262">
        <v>8</v>
      </c>
      <c r="B15" s="229" t="s">
        <v>322</v>
      </c>
      <c r="C15" s="232">
        <f>SUM('予測８．衛星'!H19:'予測８．衛星'!H19)</f>
        <v>100431.9812395446</v>
      </c>
      <c r="D15" s="232">
        <f>SUM('予測８．衛星'!L19:'予測８．衛星'!L19)</f>
        <v>51009.77238946465</v>
      </c>
      <c r="E15" s="232">
        <f>SUM('予測８．衛星'!S19:'予測８．衛星'!S19)</f>
        <v>10111.986956321885</v>
      </c>
      <c r="F15" s="232">
        <f>SUM('予測８．衛星'!T19:'予測８．衛星'!T19)</f>
        <v>0</v>
      </c>
      <c r="G15" s="232">
        <f>SUM('予測８．衛星'!U19:'予測８．衛星'!U19)</f>
        <v>10111.986956321885</v>
      </c>
      <c r="H15" s="232">
        <f>SUM('予測８．衛星'!W19:'予測８．衛星'!W19)</f>
        <v>5008.948881626035</v>
      </c>
      <c r="I15" s="232">
        <f>SUM('予測８．衛星'!Y19:'予測８．衛星'!Y19)</f>
        <v>0</v>
      </c>
      <c r="J15" s="232">
        <f>SUM('予測８．衛星'!AB19:'予測８．衛星'!AB19)</f>
        <v>5008.948881626035</v>
      </c>
      <c r="K15" s="232">
        <f>SUM('予測８．衛星'!AE19:'予測８．衛星'!AE19)</f>
        <v>116517.50502472579</v>
      </c>
      <c r="L15" s="232">
        <f>SUM('予測８．衛星'!AF19:'予測８．衛星'!AF19)</f>
        <v>100431.9812395446</v>
      </c>
      <c r="M15" s="232">
        <f>SUM('予測８．衛星'!AG19:'予測８．衛星'!AG19)</f>
        <v>121526.45390635182</v>
      </c>
      <c r="N15" s="232">
        <f>SUM('予測８．衛星'!AH19:'予測８．衛星'!AH19)</f>
        <v>-21094.47266680721</v>
      </c>
      <c r="O15" s="233">
        <f>SUM('予測８．衛星'!AI19:'予測８．衛星'!AI19)</f>
        <v>-24001.857795095984</v>
      </c>
      <c r="Q15" s="245">
        <f>(D15+E15)*$E$31+(F15*$E$35)</f>
        <v>57051.257665614336</v>
      </c>
      <c r="R15" s="246">
        <f>(D15+E15)*$F$31+(F15*$F$35)</f>
        <v>15723.326612643305</v>
      </c>
    </row>
    <row r="16" spans="1:18" ht="19.5" customHeight="1">
      <c r="A16" s="262">
        <f>11</f>
        <v>11</v>
      </c>
      <c r="B16" s="229" t="s">
        <v>315</v>
      </c>
      <c r="C16" s="232" t="e">
        <f>SUM(#REF!:#REF!)</f>
        <v>#REF!</v>
      </c>
      <c r="D16" s="232" t="e">
        <f>SUM(#REF!:#REF!)</f>
        <v>#REF!</v>
      </c>
      <c r="E16" s="232" t="e">
        <f>SUM(#REF!:#REF!)</f>
        <v>#REF!</v>
      </c>
      <c r="F16" s="232" t="e">
        <f>SUM(#REF!:#REF!)</f>
        <v>#REF!</v>
      </c>
      <c r="G16" s="232" t="e">
        <f>SUM(#REF!:#REF!)</f>
        <v>#REF!</v>
      </c>
      <c r="H16" s="232" t="e">
        <f>SUM(#REF!:#REF!)</f>
        <v>#REF!</v>
      </c>
      <c r="I16" s="232" t="e">
        <f>SUM(#REF!:#REF!)</f>
        <v>#REF!</v>
      </c>
      <c r="J16" s="232" t="e">
        <f>SUM(#REF!:#REF!)</f>
        <v>#REF!</v>
      </c>
      <c r="K16" s="232" t="e">
        <f>SUM(#REF!:#REF!)</f>
        <v>#REF!</v>
      </c>
      <c r="L16" s="232" t="e">
        <f>SUM(#REF!:#REF!)</f>
        <v>#REF!</v>
      </c>
      <c r="M16" s="232" t="e">
        <f>SUM(#REF!:#REF!)</f>
        <v>#REF!</v>
      </c>
      <c r="N16" s="232" t="e">
        <f>SUM(#REF!:#REF!)</f>
        <v>#REF!</v>
      </c>
      <c r="O16" s="233" t="e">
        <f>SUM(#REF!:#REF!)</f>
        <v>#REF!</v>
      </c>
      <c r="Q16" s="245" t="e">
        <f>(D16+E16)*$E$30+(F16*$E$33)</f>
        <v>#REF!</v>
      </c>
      <c r="R16" s="246" t="e">
        <f>(D16+E16)*$F$30+(F16*$F$33)</f>
        <v>#REF!</v>
      </c>
    </row>
    <row r="17" spans="1:18" ht="19.5" customHeight="1">
      <c r="A17" s="262">
        <f>12</f>
        <v>12</v>
      </c>
      <c r="B17" s="229" t="s">
        <v>316</v>
      </c>
      <c r="C17" s="232" t="e">
        <f>SUM(#REF!:#REF!)</f>
        <v>#REF!</v>
      </c>
      <c r="D17" s="232" t="e">
        <f>SUM(#REF!:#REF!)</f>
        <v>#REF!</v>
      </c>
      <c r="E17" s="232" t="e">
        <f>SUM(#REF!:#REF!)</f>
        <v>#REF!</v>
      </c>
      <c r="F17" s="232" t="e">
        <f>SUM(#REF!:#REF!)</f>
        <v>#REF!</v>
      </c>
      <c r="G17" s="232" t="e">
        <f>SUM(#REF!:#REF!)</f>
        <v>#REF!</v>
      </c>
      <c r="H17" s="232" t="e">
        <f>SUM(#REF!:#REF!)</f>
        <v>#REF!</v>
      </c>
      <c r="I17" s="232" t="e">
        <f>SUM(#REF!:#REF!)</f>
        <v>#REF!</v>
      </c>
      <c r="J17" s="232" t="e">
        <f>SUM(#REF!:#REF!)</f>
        <v>#REF!</v>
      </c>
      <c r="K17" s="232" t="e">
        <f>SUM(#REF!:#REF!)</f>
        <v>#REF!</v>
      </c>
      <c r="L17" s="232" t="e">
        <f>SUM(#REF!:#REF!)</f>
        <v>#REF!</v>
      </c>
      <c r="M17" s="232" t="e">
        <f>SUM(#REF!:#REF!)</f>
        <v>#REF!</v>
      </c>
      <c r="N17" s="232" t="e">
        <f>SUM(#REF!:#REF!)</f>
        <v>#REF!</v>
      </c>
      <c r="O17" s="233" t="e">
        <f>SUM(#REF!:#REF!)</f>
        <v>#REF!</v>
      </c>
      <c r="Q17" s="245" t="e">
        <f>(D17+E17)*$E$30+(F17*$E$33)</f>
        <v>#REF!</v>
      </c>
      <c r="R17" s="246" t="e">
        <f>(D17+E17)*$F$30+(F17*$F$33)</f>
        <v>#REF!</v>
      </c>
    </row>
    <row r="18" spans="1:18" ht="19.5" customHeight="1">
      <c r="A18" s="262">
        <f>13</f>
        <v>13</v>
      </c>
      <c r="B18" s="229" t="s">
        <v>317</v>
      </c>
      <c r="C18" s="232" t="e">
        <f>SUM(#REF!:#REF!)</f>
        <v>#REF!</v>
      </c>
      <c r="D18" s="232" t="e">
        <f>SUM(#REF!:#REF!)</f>
        <v>#REF!</v>
      </c>
      <c r="E18" s="232" t="e">
        <f>SUM(#REF!:#REF!)</f>
        <v>#REF!</v>
      </c>
      <c r="F18" s="232" t="e">
        <f>SUM(#REF!:#REF!)</f>
        <v>#REF!</v>
      </c>
      <c r="G18" s="232" t="e">
        <f>SUM(#REF!:#REF!)</f>
        <v>#REF!</v>
      </c>
      <c r="H18" s="232" t="e">
        <f>SUM(#REF!:#REF!)</f>
        <v>#REF!</v>
      </c>
      <c r="I18" s="232" t="e">
        <f>SUM(#REF!:#REF!)</f>
        <v>#REF!</v>
      </c>
      <c r="J18" s="232" t="e">
        <f>SUM(#REF!:#REF!)</f>
        <v>#REF!</v>
      </c>
      <c r="K18" s="232" t="e">
        <f>SUM(#REF!:#REF!)</f>
        <v>#REF!</v>
      </c>
      <c r="L18" s="232" t="e">
        <f>SUM(#REF!:#REF!)</f>
        <v>#REF!</v>
      </c>
      <c r="M18" s="232" t="e">
        <f>SUM(#REF!:#REF!)</f>
        <v>#REF!</v>
      </c>
      <c r="N18" s="232" t="e">
        <f>SUM(#REF!:#REF!)</f>
        <v>#REF!</v>
      </c>
      <c r="O18" s="233" t="e">
        <f>SUM(#REF!:#REF!)</f>
        <v>#REF!</v>
      </c>
      <c r="Q18" s="245" t="e">
        <f>(D18+E18)*$E$30+(F18*$E$33)</f>
        <v>#REF!</v>
      </c>
      <c r="R18" s="246" t="e">
        <f>(D18+E18)*$F$30+(F18*$F$33)</f>
        <v>#REF!</v>
      </c>
    </row>
    <row r="19" spans="1:18" ht="19.5" customHeight="1">
      <c r="A19" s="262">
        <f>14</f>
        <v>14</v>
      </c>
      <c r="B19" s="229" t="s">
        <v>318</v>
      </c>
      <c r="C19" s="232" t="e">
        <f>SUM(#REF!:#REF!)</f>
        <v>#REF!</v>
      </c>
      <c r="D19" s="232" t="e">
        <f>SUM(#REF!:#REF!)</f>
        <v>#REF!</v>
      </c>
      <c r="E19" s="232" t="e">
        <f>SUM(#REF!:#REF!)</f>
        <v>#REF!</v>
      </c>
      <c r="F19" s="232" t="e">
        <f>SUM(#REF!:#REF!)</f>
        <v>#REF!</v>
      </c>
      <c r="G19" s="232" t="e">
        <f>SUM(#REF!:#REF!)</f>
        <v>#REF!</v>
      </c>
      <c r="H19" s="232" t="e">
        <f>SUM(#REF!:#REF!)</f>
        <v>#REF!</v>
      </c>
      <c r="I19" s="232" t="e">
        <f>SUM(#REF!:#REF!)</f>
        <v>#REF!</v>
      </c>
      <c r="J19" s="232" t="e">
        <f>SUM(#REF!:#REF!)</f>
        <v>#REF!</v>
      </c>
      <c r="K19" s="232" t="e">
        <f>SUM(#REF!:#REF!)</f>
        <v>#REF!</v>
      </c>
      <c r="L19" s="232" t="e">
        <f>SUM(#REF!:#REF!)</f>
        <v>#REF!</v>
      </c>
      <c r="M19" s="232" t="e">
        <f>SUM(#REF!:#REF!)</f>
        <v>#REF!</v>
      </c>
      <c r="N19" s="232" t="e">
        <f>SUM(#REF!:#REF!)</f>
        <v>#REF!</v>
      </c>
      <c r="O19" s="233" t="e">
        <f>SUM(#REF!:#REF!)</f>
        <v>#REF!</v>
      </c>
      <c r="Q19" s="245" t="e">
        <f>(D19+E19)*$E$30+(F19*$E$33)</f>
        <v>#REF!</v>
      </c>
      <c r="R19" s="246" t="e">
        <f>(D19+E19)*$F$30+(F19*$F$33)</f>
        <v>#REF!</v>
      </c>
    </row>
    <row r="20" spans="1:18" ht="19.5" customHeight="1">
      <c r="A20" s="262">
        <f>15</f>
        <v>15</v>
      </c>
      <c r="B20" s="229" t="s">
        <v>319</v>
      </c>
      <c r="C20" s="232" t="e">
        <f>SUM(#REF!:#REF!)</f>
        <v>#REF!</v>
      </c>
      <c r="D20" s="232" t="e">
        <f>SUM(#REF!:#REF!)</f>
        <v>#REF!</v>
      </c>
      <c r="E20" s="232" t="e">
        <f>SUM(#REF!:#REF!)</f>
        <v>#REF!</v>
      </c>
      <c r="F20" s="232" t="e">
        <f>SUM(#REF!:#REF!)</f>
        <v>#REF!</v>
      </c>
      <c r="G20" s="232" t="e">
        <f>SUM(#REF!:#REF!)</f>
        <v>#REF!</v>
      </c>
      <c r="H20" s="232" t="e">
        <f>SUM(#REF!:#REF!)</f>
        <v>#REF!</v>
      </c>
      <c r="I20" s="232" t="e">
        <f>SUM(#REF!:#REF!)</f>
        <v>#REF!</v>
      </c>
      <c r="J20" s="232" t="e">
        <f>SUM(#REF!:#REF!)</f>
        <v>#REF!</v>
      </c>
      <c r="K20" s="232" t="e">
        <f>SUM(#REF!:#REF!)</f>
        <v>#REF!</v>
      </c>
      <c r="L20" s="232" t="e">
        <f>SUM(#REF!:#REF!)</f>
        <v>#REF!</v>
      </c>
      <c r="M20" s="232" t="e">
        <f>SUM(#REF!:#REF!)</f>
        <v>#REF!</v>
      </c>
      <c r="N20" s="232" t="e">
        <f>SUM(#REF!:#REF!)</f>
        <v>#REF!</v>
      </c>
      <c r="O20" s="233" t="e">
        <f>SUM(#REF!:#REF!)</f>
        <v>#REF!</v>
      </c>
      <c r="Q20" s="245" t="e">
        <f>(D20+E20)*$E$30+(F20*$E$33)</f>
        <v>#REF!</v>
      </c>
      <c r="R20" s="246" t="e">
        <f>(D20+E20)*$F$30+(F20*$F$33)</f>
        <v>#REF!</v>
      </c>
    </row>
    <row r="21" spans="1:18" ht="19.5" customHeight="1">
      <c r="A21" s="262">
        <f>16</f>
        <v>16</v>
      </c>
      <c r="B21" s="229" t="s">
        <v>320</v>
      </c>
      <c r="C21" s="232" t="e">
        <f>SUM(#REF!:#REF!)</f>
        <v>#REF!</v>
      </c>
      <c r="D21" s="232" t="e">
        <f>SUM(#REF!:#REF!)</f>
        <v>#REF!</v>
      </c>
      <c r="E21" s="232" t="e">
        <f>SUM(#REF!:#REF!)</f>
        <v>#REF!</v>
      </c>
      <c r="F21" s="232" t="e">
        <f>SUM(#REF!:#REF!)</f>
        <v>#REF!</v>
      </c>
      <c r="G21" s="232" t="e">
        <f>SUM(#REF!:#REF!)</f>
        <v>#REF!</v>
      </c>
      <c r="H21" s="232" t="e">
        <f>SUM(#REF!:#REF!)</f>
        <v>#REF!</v>
      </c>
      <c r="I21" s="232" t="e">
        <f>SUM(#REF!:#REF!)</f>
        <v>#REF!</v>
      </c>
      <c r="J21" s="232" t="e">
        <f>SUM(#REF!:#REF!)</f>
        <v>#REF!</v>
      </c>
      <c r="K21" s="232" t="e">
        <f>SUM(#REF!:#REF!)</f>
        <v>#REF!</v>
      </c>
      <c r="L21" s="232" t="e">
        <f>SUM(#REF!:#REF!)</f>
        <v>#REF!</v>
      </c>
      <c r="M21" s="232" t="e">
        <f>SUM(#REF!:#REF!)</f>
        <v>#REF!</v>
      </c>
      <c r="N21" s="232" t="e">
        <f>SUM(#REF!:#REF!)</f>
        <v>#REF!</v>
      </c>
      <c r="O21" s="233" t="e">
        <f>SUM(#REF!:#REF!)</f>
        <v>#REF!</v>
      </c>
      <c r="Q21" s="245" t="e">
        <f>(D21+E21)*$E$31+(F21*$E$35)</f>
        <v>#REF!</v>
      </c>
      <c r="R21" s="246" t="e">
        <f>(D21+E21)*$F$31+(F21*$F$35)</f>
        <v>#REF!</v>
      </c>
    </row>
    <row r="22" spans="1:18" ht="19.5" customHeight="1">
      <c r="A22" s="262">
        <f>17</f>
        <v>17</v>
      </c>
      <c r="B22" s="229" t="s">
        <v>321</v>
      </c>
      <c r="C22" s="232" t="e">
        <f>SUM(#REF!:#REF!)</f>
        <v>#REF!</v>
      </c>
      <c r="D22" s="232" t="e">
        <f>SUM(#REF!:#REF!)</f>
        <v>#REF!</v>
      </c>
      <c r="E22" s="232" t="e">
        <f>SUM(#REF!:#REF!)</f>
        <v>#REF!</v>
      </c>
      <c r="F22" s="232" t="e">
        <f>SUM(#REF!:#REF!)</f>
        <v>#REF!</v>
      </c>
      <c r="G22" s="232" t="e">
        <f>SUM(#REF!:#REF!)</f>
        <v>#REF!</v>
      </c>
      <c r="H22" s="232" t="e">
        <f>SUM(#REF!:#REF!)</f>
        <v>#REF!</v>
      </c>
      <c r="I22" s="232" t="e">
        <f>SUM(#REF!:#REF!)</f>
        <v>#REF!</v>
      </c>
      <c r="J22" s="232" t="e">
        <f>SUM(#REF!:#REF!)</f>
        <v>#REF!</v>
      </c>
      <c r="K22" s="232" t="e">
        <f>SUM(#REF!:#REF!)</f>
        <v>#REF!</v>
      </c>
      <c r="L22" s="232" t="e">
        <f>SUM(#REF!:#REF!)</f>
        <v>#REF!</v>
      </c>
      <c r="M22" s="232" t="e">
        <f>SUM(#REF!:#REF!)</f>
        <v>#REF!</v>
      </c>
      <c r="N22" s="232" t="e">
        <f>SUM(#REF!:#REF!)</f>
        <v>#REF!</v>
      </c>
      <c r="O22" s="233" t="e">
        <f>SUM(#REF!:#REF!)</f>
        <v>#REF!</v>
      </c>
      <c r="Q22" s="245" t="e">
        <f>(D22+E22)*$E$31+(F22*$E$35)</f>
        <v>#REF!</v>
      </c>
      <c r="R22" s="246" t="e">
        <f>(D22+E22)*$F$31+(F22*$F$35)</f>
        <v>#REF!</v>
      </c>
    </row>
    <row r="23" spans="1:18" ht="19.5" customHeight="1" thickBot="1">
      <c r="A23" s="263">
        <f>18</f>
        <v>18</v>
      </c>
      <c r="B23" s="234" t="s">
        <v>322</v>
      </c>
      <c r="C23" s="235" t="e">
        <f>SUM(#REF!:#REF!)</f>
        <v>#REF!</v>
      </c>
      <c r="D23" s="235" t="e">
        <f>SUM(#REF!:#REF!)</f>
        <v>#REF!</v>
      </c>
      <c r="E23" s="235" t="e">
        <f>SUM(#REF!:#REF!)</f>
        <v>#REF!</v>
      </c>
      <c r="F23" s="235" t="e">
        <f>SUM(#REF!:#REF!)</f>
        <v>#REF!</v>
      </c>
      <c r="G23" s="235" t="e">
        <f>SUM(#REF!:#REF!)</f>
        <v>#REF!</v>
      </c>
      <c r="H23" s="235" t="e">
        <f>SUM(#REF!:#REF!)</f>
        <v>#REF!</v>
      </c>
      <c r="I23" s="235" t="e">
        <f>SUM(#REF!:#REF!)</f>
        <v>#REF!</v>
      </c>
      <c r="J23" s="235" t="e">
        <f>SUM(#REF!:#REF!)</f>
        <v>#REF!</v>
      </c>
      <c r="K23" s="235" t="e">
        <f>SUM(#REF!:#REF!)</f>
        <v>#REF!</v>
      </c>
      <c r="L23" s="235" t="e">
        <f>SUM(#REF!:#REF!)</f>
        <v>#REF!</v>
      </c>
      <c r="M23" s="235" t="e">
        <f>SUM(#REF!:#REF!)</f>
        <v>#REF!</v>
      </c>
      <c r="N23" s="235" t="e">
        <f>SUM(#REF!:#REF!)</f>
        <v>#REF!</v>
      </c>
      <c r="O23" s="236" t="e">
        <f>SUM(#REF!:#REF!)</f>
        <v>#REF!</v>
      </c>
      <c r="Q23" s="247" t="e">
        <f>(D23+E23)*$E$31+(F23*$E$35)</f>
        <v>#REF!</v>
      </c>
      <c r="R23" s="248" t="e">
        <f>(D23+E23)*$F$31+(F23*$F$35)</f>
        <v>#REF!</v>
      </c>
    </row>
    <row r="24" ht="13.5" thickTop="1"/>
    <row r="25" ht="13.5" thickBot="1"/>
    <row r="26" spans="1:6" ht="19.5" customHeight="1" thickTop="1">
      <c r="A26" s="336" t="s">
        <v>349</v>
      </c>
      <c r="B26" s="337"/>
      <c r="C26" s="337"/>
      <c r="D26" s="337"/>
      <c r="E26" s="337"/>
      <c r="F26" s="338"/>
    </row>
    <row r="27" spans="1:6" ht="19.5" customHeight="1">
      <c r="A27" s="339"/>
      <c r="B27" s="340"/>
      <c r="C27" s="345" t="s">
        <v>350</v>
      </c>
      <c r="D27" s="346"/>
      <c r="E27" s="347" t="s">
        <v>351</v>
      </c>
      <c r="F27" s="348"/>
    </row>
    <row r="28" spans="1:6" ht="19.5" customHeight="1">
      <c r="A28" s="341"/>
      <c r="B28" s="342"/>
      <c r="C28" s="264" t="s">
        <v>323</v>
      </c>
      <c r="D28" s="265" t="s">
        <v>323</v>
      </c>
      <c r="E28" s="266" t="s">
        <v>352</v>
      </c>
      <c r="F28" s="349" t="s">
        <v>353</v>
      </c>
    </row>
    <row r="29" spans="1:6" ht="19.5" customHeight="1">
      <c r="A29" s="343"/>
      <c r="B29" s="344"/>
      <c r="C29" s="264" t="s">
        <v>324</v>
      </c>
      <c r="D29" s="265" t="s">
        <v>325</v>
      </c>
      <c r="E29" s="266"/>
      <c r="F29" s="349"/>
    </row>
    <row r="30" spans="1:6" ht="19.5" customHeight="1">
      <c r="A30" s="262">
        <v>32</v>
      </c>
      <c r="B30" s="267" t="s">
        <v>326</v>
      </c>
      <c r="C30" s="237">
        <v>1</v>
      </c>
      <c r="D30" s="238">
        <v>0.889826035990944</v>
      </c>
      <c r="E30" s="239">
        <v>0.921584420523207</v>
      </c>
      <c r="F30" s="240">
        <v>0.49369277407428164</v>
      </c>
    </row>
    <row r="31" spans="1:6" ht="19.5" customHeight="1">
      <c r="A31" s="262">
        <v>33</v>
      </c>
      <c r="B31" s="267" t="s">
        <v>327</v>
      </c>
      <c r="C31" s="237">
        <v>1</v>
      </c>
      <c r="D31" s="238">
        <v>0.9223863350010632</v>
      </c>
      <c r="E31" s="239">
        <v>0.933403394736333</v>
      </c>
      <c r="F31" s="240">
        <v>0.25724597558933326</v>
      </c>
    </row>
    <row r="32" spans="1:6" ht="19.5" customHeight="1">
      <c r="A32" s="262">
        <v>34</v>
      </c>
      <c r="B32" s="267" t="s">
        <v>328</v>
      </c>
      <c r="C32" s="237">
        <v>1</v>
      </c>
      <c r="D32" s="238">
        <v>0.979932634708635</v>
      </c>
      <c r="E32" s="239">
        <v>2.517678966497802</v>
      </c>
      <c r="F32" s="240">
        <v>1.1186047648149733</v>
      </c>
    </row>
    <row r="33" spans="1:6" ht="19.5" customHeight="1">
      <c r="A33" s="262">
        <v>36</v>
      </c>
      <c r="B33" s="267" t="s">
        <v>329</v>
      </c>
      <c r="C33" s="237">
        <v>1</v>
      </c>
      <c r="D33" s="238">
        <v>0.9910383566252502</v>
      </c>
      <c r="E33" s="239">
        <v>1.1520900334974575</v>
      </c>
      <c r="F33" s="240">
        <v>0.4691310616401646</v>
      </c>
    </row>
    <row r="34" spans="1:6" ht="19.5" customHeight="1">
      <c r="A34" s="262">
        <v>39</v>
      </c>
      <c r="B34" s="267" t="s">
        <v>330</v>
      </c>
      <c r="C34" s="237">
        <v>1</v>
      </c>
      <c r="D34" s="238">
        <v>0.9885229327751436</v>
      </c>
      <c r="E34" s="239">
        <v>1.1216337482896417</v>
      </c>
      <c r="F34" s="240">
        <v>0.7422972146180848</v>
      </c>
    </row>
    <row r="35" spans="1:6" ht="19.5" customHeight="1" thickBot="1">
      <c r="A35" s="263">
        <v>40</v>
      </c>
      <c r="B35" s="268" t="s">
        <v>331</v>
      </c>
      <c r="C35" s="241">
        <v>1</v>
      </c>
      <c r="D35" s="242">
        <v>1</v>
      </c>
      <c r="E35" s="243">
        <v>1</v>
      </c>
      <c r="F35" s="244">
        <v>0.41159999999999997</v>
      </c>
    </row>
    <row r="36" ht="13.5" thickTop="1"/>
  </sheetData>
  <mergeCells count="16">
    <mergeCell ref="A26:F26"/>
    <mergeCell ref="A27:B29"/>
    <mergeCell ref="B1:O1"/>
    <mergeCell ref="C27:D27"/>
    <mergeCell ref="E27:F27"/>
    <mergeCell ref="F28:F29"/>
    <mergeCell ref="C4:D4"/>
    <mergeCell ref="E5:G5"/>
    <mergeCell ref="E4:O4"/>
    <mergeCell ref="H5:J5"/>
    <mergeCell ref="Q1:R1"/>
    <mergeCell ref="Q4:Q6"/>
    <mergeCell ref="R4:R6"/>
    <mergeCell ref="A4:A7"/>
    <mergeCell ref="C5:D5"/>
    <mergeCell ref="L5:O5"/>
  </mergeCells>
  <printOptions/>
  <pageMargins left="0.6692913385826772" right="0.4330708661417323" top="1.3779527559055118" bottom="0" header="0" footer="0"/>
  <pageSetup fitToHeight="1" fitToWidth="1" orientation="landscape" paperSize="9" scale="56" r:id="rId1"/>
  <headerFooter alignWithMargins="0">
    <oddFooter>&amp;L&amp;F&amp; / &amp;A&amp;R&amp;P&amp;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0"/>
  <sheetViews>
    <sheetView zoomScale="75" zoomScaleNormal="75" workbookViewId="0" topLeftCell="AD1">
      <selection activeCell="AP4" sqref="AP4"/>
    </sheetView>
  </sheetViews>
  <sheetFormatPr defaultColWidth="9.00390625" defaultRowHeight="13.5"/>
  <cols>
    <col min="1" max="1" width="5.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3.625" style="2" customWidth="1"/>
    <col min="30" max="30" width="16.25390625" style="2" customWidth="1"/>
    <col min="31" max="31" width="10.25390625" style="2" customWidth="1"/>
    <col min="32" max="32" width="15.50390625" style="2" customWidth="1"/>
    <col min="33" max="33" width="10.25390625" style="2" bestFit="1" customWidth="1"/>
    <col min="34" max="35" width="10.375" style="2" customWidth="1"/>
    <col min="36" max="37" width="4.875" style="2" customWidth="1"/>
    <col min="38" max="38" width="18.00390625" style="2" customWidth="1"/>
    <col min="39" max="39" width="15.375" style="2" customWidth="1"/>
    <col min="40" max="40" width="9.0039062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2:42" s="21" customFormat="1" ht="13.5" thickBot="1">
      <c r="B1" s="278" t="s">
        <v>34</v>
      </c>
      <c r="AL1" s="21" t="s">
        <v>377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296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297</v>
      </c>
      <c r="AP4" s="215">
        <f>SUM('予測用パラメタ'!E4:'予測用パラメタ'!E4)</f>
        <v>1500</v>
      </c>
    </row>
    <row r="5" spans="1:42" s="19" customFormat="1" ht="14.25" thickBot="1" thickTop="1">
      <c r="A5" s="40" t="s">
        <v>50</v>
      </c>
      <c r="B5" s="29"/>
      <c r="C5" s="114" t="s">
        <v>51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163">
        <f>SUM('予測用パラメタ'!E5:'予測用パラメタ'!E5)</f>
        <v>1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298</v>
      </c>
      <c r="T6" s="109"/>
      <c r="U6" s="119"/>
      <c r="V6" s="120"/>
      <c r="W6" s="121" t="s">
        <v>61</v>
      </c>
      <c r="X6" s="120"/>
      <c r="Y6" s="121" t="s">
        <v>299</v>
      </c>
      <c r="Z6" s="120"/>
      <c r="AA6" s="123" t="s">
        <v>62</v>
      </c>
      <c r="AB6" s="123" t="s">
        <v>63</v>
      </c>
      <c r="AC6" s="124" t="s">
        <v>356</v>
      </c>
      <c r="AD6" s="125" t="s">
        <v>357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300</v>
      </c>
      <c r="AJ6" s="150"/>
      <c r="AK6" s="22"/>
      <c r="AL6" s="140" t="s">
        <v>70</v>
      </c>
      <c r="AM6" s="53" t="s">
        <v>71</v>
      </c>
      <c r="AN6" s="156"/>
      <c r="AO6" s="160" t="s">
        <v>72</v>
      </c>
      <c r="AP6" s="163">
        <f>SUM('予測用パラメタ'!E6:'予測用パラメタ'!E6)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301</v>
      </c>
      <c r="M7" s="40" t="s">
        <v>301</v>
      </c>
      <c r="N7" s="99" t="s">
        <v>302</v>
      </c>
      <c r="P7" s="67" t="s">
        <v>299</v>
      </c>
      <c r="R7" s="93" t="s">
        <v>77</v>
      </c>
      <c r="S7" s="97" t="s">
        <v>78</v>
      </c>
      <c r="T7" s="97" t="s">
        <v>299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303</v>
      </c>
      <c r="AN7" s="156"/>
      <c r="AO7" s="160" t="s">
        <v>72</v>
      </c>
      <c r="AP7" s="210">
        <f>SUM('予測用パラメタ'!E7:'予測用パラメタ'!E7)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304</v>
      </c>
      <c r="F8" s="92" t="s">
        <v>4</v>
      </c>
      <c r="G8" s="92" t="s">
        <v>7</v>
      </c>
      <c r="H8" s="92" t="s">
        <v>84</v>
      </c>
      <c r="I8" s="39" t="s">
        <v>85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32" t="s">
        <v>362</v>
      </c>
      <c r="AO8" s="137" t="s">
        <v>106</v>
      </c>
      <c r="AP8" s="210">
        <f>SUM('予測用パラメタ'!E8:'予測用パラメタ'!E8)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305</v>
      </c>
      <c r="E9" s="130" t="s">
        <v>5</v>
      </c>
      <c r="F9" s="131" t="s">
        <v>6</v>
      </c>
      <c r="G9" s="131" t="s">
        <v>93</v>
      </c>
      <c r="H9" s="131" t="s">
        <v>94</v>
      </c>
      <c r="I9" s="129" t="s">
        <v>94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306</v>
      </c>
      <c r="T9" s="129" t="s">
        <v>306</v>
      </c>
      <c r="U9" s="129" t="s">
        <v>306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269" t="s">
        <v>11</v>
      </c>
      <c r="AD9" s="133" t="s">
        <v>102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32"/>
      <c r="AM9" s="53" t="s">
        <v>358</v>
      </c>
      <c r="AN9" s="156" t="s">
        <v>24</v>
      </c>
      <c r="AO9" s="160" t="s">
        <v>95</v>
      </c>
      <c r="AP9" s="280">
        <f>SUM('予測用パラメタ'!E9:'予測用パラメタ'!E9)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32"/>
      <c r="AM10" s="58" t="s">
        <v>359</v>
      </c>
      <c r="AN10" s="164" t="s">
        <v>24</v>
      </c>
      <c r="AO10" s="160" t="s">
        <v>95</v>
      </c>
      <c r="AP10" s="280">
        <f>SUM('予測用パラメタ'!E10:'予測用パラメタ'!E10)</f>
        <v>3.5</v>
      </c>
      <c r="AQ10" s="2">
        <v>10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274" t="s">
        <v>361</v>
      </c>
      <c r="AN11" s="164" t="s">
        <v>363</v>
      </c>
      <c r="AO11" s="137" t="s">
        <v>366</v>
      </c>
      <c r="AP11" s="279">
        <f>SUM('予測用パラメタ'!E11:'予測用パラメタ'!E11)</f>
        <v>5000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N12" s="164" t="s">
        <v>24</v>
      </c>
      <c r="AO12" s="137"/>
      <c r="AP12" s="280">
        <f>SUM('予測用パラメタ'!E12:'予測用パラメタ'!E12)</f>
        <v>2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140" t="s">
        <v>107</v>
      </c>
      <c r="AM13" s="58" t="s">
        <v>108</v>
      </c>
      <c r="AN13" s="165" t="s">
        <v>109</v>
      </c>
      <c r="AO13" s="160" t="s">
        <v>95</v>
      </c>
      <c r="AP13" s="210">
        <f>SUM('予測用パラメタ'!E13:'予測用パラメタ'!E13)</f>
        <v>2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</v>
      </c>
      <c r="K14" s="216">
        <f aca="true" t="shared" si="6" ref="K14:K24">$K$38*$J14</f>
        <v>20000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4</v>
      </c>
      <c r="O14" s="33">
        <f aca="true" t="shared" si="10" ref="O14:O24">$O$38*$N14</f>
        <v>20000</v>
      </c>
      <c r="P14" s="217">
        <f aca="true" t="shared" si="11" ref="P14:P24">$R$47*EXP(-$R$48*$F14)+$R$49</f>
        <v>2</v>
      </c>
      <c r="Q14" s="34">
        <f aca="true" t="shared" si="12" ref="Q14:Q24">$Q$50*$P14</f>
        <v>20000</v>
      </c>
      <c r="R14" s="34">
        <f aca="true" t="shared" si="13" ref="R14:R24">$O14+$Q14</f>
        <v>40000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217">
        <f aca="true" t="shared" si="24" ref="AC14:AC24">$AE$37*EXP(-$AE$38*$F14)+$AE$39</f>
        <v>3.5</v>
      </c>
      <c r="AD14" s="81">
        <f aca="true" t="shared" si="25" ref="AD14:AD24">$AE$33*$AD$32*$AC14</f>
        <v>59.342850000000006</v>
      </c>
      <c r="AE14" s="33">
        <f>$AD14*F14</f>
        <v>0</v>
      </c>
      <c r="AF14" s="33">
        <f aca="true" t="shared" si="26" ref="AF14:AF24">$H14</f>
        <v>0</v>
      </c>
      <c r="AG14" s="33">
        <f aca="true" t="shared" si="27" ref="AG14:AG24">$AB14+$AE14</f>
        <v>0</v>
      </c>
      <c r="AH14" s="23">
        <f aca="true" t="shared" si="28" ref="AH14:AH24">$AF14-$AG14</f>
        <v>0</v>
      </c>
      <c r="AI14" s="33">
        <f aca="true" t="shared" si="29" ref="AI14:AI24">$AI13+$AH14</f>
        <v>0</v>
      </c>
      <c r="AJ14" s="11"/>
      <c r="AL14" s="32"/>
      <c r="AM14" s="83" t="s">
        <v>307</v>
      </c>
      <c r="AN14" s="156" t="s">
        <v>110</v>
      </c>
      <c r="AO14" s="137" t="s">
        <v>150</v>
      </c>
      <c r="AP14" s="215">
        <f>SUM('予測用パラメタ'!E14:'予測用パラメタ'!E14)</f>
        <v>1000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14984.999999483502</v>
      </c>
      <c r="E15" s="10">
        <f>SUM('価格・加入者指数 '!C12:'価格・加入者指数 '!C12)</f>
        <v>0.009999999387532455</v>
      </c>
      <c r="F15" s="34">
        <f t="shared" si="1"/>
        <v>119.47965670452705</v>
      </c>
      <c r="G15" s="34">
        <f t="shared" si="2"/>
        <v>119.47965670452705</v>
      </c>
      <c r="H15" s="34">
        <f t="shared" si="3"/>
        <v>21484.83186786752</v>
      </c>
      <c r="I15" s="33">
        <f t="shared" si="4"/>
        <v>21484.83186786752</v>
      </c>
      <c r="J15" s="51">
        <f t="shared" si="5"/>
        <v>1.5768204999075852</v>
      </c>
      <c r="K15" s="216">
        <f t="shared" si="6"/>
        <v>15768.204999075851</v>
      </c>
      <c r="L15" s="34">
        <f t="shared" si="7"/>
        <v>1883.9797201361898</v>
      </c>
      <c r="M15" s="33">
        <f t="shared" si="8"/>
        <v>23368.81158800371</v>
      </c>
      <c r="N15" s="217">
        <f t="shared" si="9"/>
        <v>3.4483769628695717</v>
      </c>
      <c r="O15" s="33">
        <f t="shared" si="10"/>
        <v>17241.884814347857</v>
      </c>
      <c r="P15" s="217">
        <f t="shared" si="11"/>
        <v>1.9594371259722</v>
      </c>
      <c r="Q15" s="34">
        <f t="shared" si="12"/>
        <v>19594.371259722</v>
      </c>
      <c r="R15" s="34">
        <f t="shared" si="13"/>
        <v>36836.256074069854</v>
      </c>
      <c r="S15" s="34">
        <f t="shared" si="14"/>
        <v>2060.05447855728</v>
      </c>
      <c r="T15" s="34">
        <f t="shared" si="15"/>
        <v>2341.1287514526357</v>
      </c>
      <c r="U15" s="33">
        <f t="shared" si="16"/>
        <v>4401.183230009916</v>
      </c>
      <c r="V15" s="34">
        <f t="shared" si="17"/>
        <v>36836.25607406986</v>
      </c>
      <c r="W15" s="34">
        <f t="shared" si="18"/>
        <v>656.5393623162051</v>
      </c>
      <c r="X15" s="34">
        <f t="shared" si="19"/>
        <v>2060.05447855728</v>
      </c>
      <c r="Y15" s="34">
        <f t="shared" si="20"/>
        <v>408.7610800036302</v>
      </c>
      <c r="Z15" s="34">
        <f t="shared" si="21"/>
        <v>2341.1287514526357</v>
      </c>
      <c r="AA15" s="33">
        <f t="shared" si="22"/>
        <v>4401.183230009916</v>
      </c>
      <c r="AB15" s="33">
        <f t="shared" si="23"/>
        <v>1065.3004423198354</v>
      </c>
      <c r="AC15" s="217">
        <f t="shared" si="24"/>
        <v>3.4458558717201155</v>
      </c>
      <c r="AD15" s="81">
        <f t="shared" si="25"/>
        <v>58.42483089060174</v>
      </c>
      <c r="AE15" s="33">
        <f aca="true" t="shared" si="30" ref="AE15:AE24">$AD15*F15</f>
        <v>6980.578737829143</v>
      </c>
      <c r="AF15" s="33">
        <f t="shared" si="26"/>
        <v>21484.83186786752</v>
      </c>
      <c r="AG15" s="33">
        <f t="shared" si="27"/>
        <v>8045.879180148979</v>
      </c>
      <c r="AH15" s="23">
        <f t="shared" si="28"/>
        <v>13438.952687718542</v>
      </c>
      <c r="AI15" s="33">
        <f t="shared" si="29"/>
        <v>13438.952687718542</v>
      </c>
      <c r="AJ15" s="11"/>
      <c r="AL15" s="32"/>
      <c r="AM15" s="105"/>
      <c r="AN15" s="156" t="s">
        <v>151</v>
      </c>
      <c r="AO15" s="160" t="s">
        <v>152</v>
      </c>
      <c r="AP15" s="210">
        <f>SUM('予測用パラメタ'!E15:'予測用パラメタ'!E15)</f>
        <v>1.01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14941.729678293756</v>
      </c>
      <c r="E16" s="10">
        <f>SUM('価格・加入者指数 '!C13:'価格・加入者指数 '!C13)</f>
        <v>0.017623698656438612</v>
      </c>
      <c r="F16" s="34">
        <f t="shared" si="1"/>
        <v>288.9255364971977</v>
      </c>
      <c r="G16" s="34">
        <f t="shared" si="2"/>
        <v>169.44587979267067</v>
      </c>
      <c r="H16" s="34">
        <f t="shared" si="3"/>
        <v>51804.56716196549</v>
      </c>
      <c r="I16" s="33">
        <f t="shared" si="4"/>
        <v>30319.73529409797</v>
      </c>
      <c r="J16" s="51">
        <f t="shared" si="5"/>
        <v>1.264331503985909</v>
      </c>
      <c r="K16" s="216">
        <f t="shared" si="6"/>
        <v>12643.315039859091</v>
      </c>
      <c r="L16" s="34">
        <f t="shared" si="7"/>
        <v>2142.357640424829</v>
      </c>
      <c r="M16" s="33">
        <f t="shared" si="8"/>
        <v>53946.92480239032</v>
      </c>
      <c r="N16" s="217">
        <f t="shared" si="9"/>
        <v>3.2489261763221022</v>
      </c>
      <c r="O16" s="33">
        <f t="shared" si="10"/>
        <v>16244.630881610512</v>
      </c>
      <c r="P16" s="217">
        <f t="shared" si="11"/>
        <v>1.9047162136748041</v>
      </c>
      <c r="Q16" s="34">
        <f t="shared" si="12"/>
        <v>19047.16213674804</v>
      </c>
      <c r="R16" s="34">
        <f t="shared" si="13"/>
        <v>35291.793018358556</v>
      </c>
      <c r="S16" s="34">
        <f t="shared" si="14"/>
        <v>2752.5857716416804</v>
      </c>
      <c r="T16" s="34">
        <f t="shared" si="15"/>
        <v>3227.4631458149165</v>
      </c>
      <c r="U16" s="33">
        <f t="shared" si="16"/>
        <v>5980.048917456597</v>
      </c>
      <c r="V16" s="34">
        <f t="shared" si="17"/>
        <v>35291.793018358556</v>
      </c>
      <c r="W16" s="34">
        <f t="shared" si="18"/>
        <v>1324.549352968234</v>
      </c>
      <c r="X16" s="34">
        <f t="shared" si="19"/>
        <v>4156.100887882755</v>
      </c>
      <c r="Y16" s="34">
        <f t="shared" si="20"/>
        <v>900.9064606942808</v>
      </c>
      <c r="Z16" s="34">
        <f t="shared" si="21"/>
        <v>5159.830817263922</v>
      </c>
      <c r="AA16" s="33">
        <f t="shared" si="22"/>
        <v>9315.931705146677</v>
      </c>
      <c r="AB16" s="33">
        <f t="shared" si="23"/>
        <v>2225.4558136625146</v>
      </c>
      <c r="AC16" s="217">
        <f t="shared" si="24"/>
        <v>3.371073422784325</v>
      </c>
      <c r="AD16" s="81">
        <f t="shared" si="25"/>
        <v>57.15688699065051</v>
      </c>
      <c r="AE16" s="33">
        <f t="shared" si="30"/>
        <v>16514.084238283398</v>
      </c>
      <c r="AF16" s="33">
        <f t="shared" si="26"/>
        <v>51804.56716196549</v>
      </c>
      <c r="AG16" s="33">
        <f t="shared" si="27"/>
        <v>18739.540051945914</v>
      </c>
      <c r="AH16" s="23">
        <f t="shared" si="28"/>
        <v>33065.027110019575</v>
      </c>
      <c r="AI16" s="33">
        <f t="shared" si="29"/>
        <v>46503.97979773812</v>
      </c>
      <c r="AJ16" s="11"/>
      <c r="AL16" s="66"/>
      <c r="AM16" s="38" t="s">
        <v>153</v>
      </c>
      <c r="AN16" s="164"/>
      <c r="AO16" s="137" t="s">
        <v>111</v>
      </c>
      <c r="AP16" s="215">
        <f>SUM('予測用パラメタ'!E16:'予測用パラメタ'!E16)</f>
        <v>10000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14775.714042611498</v>
      </c>
      <c r="E17" s="10">
        <f>SUM('価格・加入者指数 '!C14:'価格・加入者指数 '!C14)</f>
        <v>0.030878198003536556</v>
      </c>
      <c r="F17" s="34">
        <f t="shared" si="1"/>
        <v>655.0715863172703</v>
      </c>
      <c r="G17" s="34">
        <f t="shared" si="2"/>
        <v>366.1460498200726</v>
      </c>
      <c r="H17" s="34">
        <f t="shared" si="3"/>
        <v>116149.80524236656</v>
      </c>
      <c r="I17" s="33">
        <f t="shared" si="4"/>
        <v>64345.238080401075</v>
      </c>
      <c r="J17" s="51">
        <f t="shared" si="5"/>
        <v>1.0489617381980938</v>
      </c>
      <c r="K17" s="216">
        <f t="shared" si="6"/>
        <v>10489.617381980937</v>
      </c>
      <c r="L17" s="34">
        <f t="shared" si="7"/>
        <v>3840.7319685362922</v>
      </c>
      <c r="M17" s="33">
        <f t="shared" si="8"/>
        <v>119990.53721090285</v>
      </c>
      <c r="N17" s="217">
        <f t="shared" si="9"/>
        <v>2.60953416028492</v>
      </c>
      <c r="O17" s="33">
        <f t="shared" si="10"/>
        <v>13047.6708014246</v>
      </c>
      <c r="P17" s="217">
        <f t="shared" si="11"/>
        <v>1.796896467364523</v>
      </c>
      <c r="Q17" s="34">
        <f t="shared" si="12"/>
        <v>17968.96467364523</v>
      </c>
      <c r="R17" s="34">
        <f t="shared" si="13"/>
        <v>31016.63547506983</v>
      </c>
      <c r="S17" s="34">
        <f t="shared" si="14"/>
        <v>4777.353123294318</v>
      </c>
      <c r="T17" s="34">
        <f t="shared" si="15"/>
        <v>6579.2654346116315</v>
      </c>
      <c r="U17" s="33">
        <f t="shared" si="16"/>
        <v>11356.61855790595</v>
      </c>
      <c r="V17" s="34">
        <f t="shared" si="17"/>
        <v>31016.63547506983</v>
      </c>
      <c r="W17" s="34">
        <f t="shared" si="18"/>
        <v>2424.957914571157</v>
      </c>
      <c r="X17" s="34">
        <f t="shared" si="19"/>
        <v>7608.9046582088395</v>
      </c>
      <c r="Y17" s="34">
        <f t="shared" si="20"/>
        <v>1892.3479375402505</v>
      </c>
      <c r="Z17" s="34">
        <f t="shared" si="21"/>
        <v>10838.189791181274</v>
      </c>
      <c r="AA17" s="33">
        <f t="shared" si="22"/>
        <v>18447.09444939011</v>
      </c>
      <c r="AB17" s="33">
        <f t="shared" si="23"/>
        <v>4317.305852111407</v>
      </c>
      <c r="AC17" s="217">
        <f t="shared" si="24"/>
        <v>3.217196427338321</v>
      </c>
      <c r="AD17" s="81">
        <f t="shared" si="25"/>
        <v>54.547887145163976</v>
      </c>
      <c r="AE17" s="33">
        <f t="shared" si="30"/>
        <v>35732.770962438</v>
      </c>
      <c r="AF17" s="33">
        <f t="shared" si="26"/>
        <v>116149.80524236656</v>
      </c>
      <c r="AG17" s="33">
        <f t="shared" si="27"/>
        <v>40050.07681454941</v>
      </c>
      <c r="AH17" s="23">
        <f t="shared" si="28"/>
        <v>76099.72842781716</v>
      </c>
      <c r="AI17" s="33">
        <f t="shared" si="29"/>
        <v>122603.70822555528</v>
      </c>
      <c r="AJ17" s="11"/>
      <c r="AL17" s="140" t="s">
        <v>112</v>
      </c>
      <c r="AM17" s="53" t="s">
        <v>113</v>
      </c>
      <c r="AN17" s="156" t="s">
        <v>109</v>
      </c>
      <c r="AO17" s="160" t="s">
        <v>95</v>
      </c>
      <c r="AP17" s="210">
        <f>SUM('予測用パラメタ'!E17:'予測用パラメタ'!E17)</f>
        <v>4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14166.054838460585</v>
      </c>
      <c r="E18" s="10">
        <f>SUM('価格・加入者指数 '!C15:'価格・加入者指数 '!C15)</f>
        <v>0.05355772458165475</v>
      </c>
      <c r="F18" s="34">
        <f t="shared" si="1"/>
        <v>1386.069397891282</v>
      </c>
      <c r="G18" s="34">
        <f t="shared" si="2"/>
        <v>730.9978115740117</v>
      </c>
      <c r="H18" s="34">
        <f t="shared" si="3"/>
        <v>235621.6212052793</v>
      </c>
      <c r="I18" s="33">
        <f t="shared" si="4"/>
        <v>119471.81596291275</v>
      </c>
      <c r="J18" s="51">
        <f t="shared" si="5"/>
        <v>1.0016899007714668</v>
      </c>
      <c r="K18" s="216">
        <f t="shared" si="6"/>
        <v>10016.899007714668</v>
      </c>
      <c r="L18" s="34">
        <f t="shared" si="7"/>
        <v>7322.331253397312</v>
      </c>
      <c r="M18" s="33">
        <f t="shared" si="8"/>
        <v>242943.95245867662</v>
      </c>
      <c r="N18" s="217">
        <f t="shared" si="9"/>
        <v>1.8654361904834218</v>
      </c>
      <c r="O18" s="33">
        <f t="shared" si="10"/>
        <v>9327.18095241711</v>
      </c>
      <c r="P18" s="217">
        <f t="shared" si="11"/>
        <v>1.6185513620912269</v>
      </c>
      <c r="Q18" s="34">
        <f t="shared" si="12"/>
        <v>16185.513620912268</v>
      </c>
      <c r="R18" s="34">
        <f t="shared" si="13"/>
        <v>25512.694573329376</v>
      </c>
      <c r="S18" s="34">
        <f t="shared" si="14"/>
        <v>6818.148864371713</v>
      </c>
      <c r="T18" s="34">
        <f t="shared" si="15"/>
        <v>11831.575036088227</v>
      </c>
      <c r="U18" s="33">
        <f t="shared" si="16"/>
        <v>18649.72390045994</v>
      </c>
      <c r="V18" s="34">
        <f t="shared" si="17"/>
        <v>25512.694573329376</v>
      </c>
      <c r="W18" s="34">
        <f t="shared" si="18"/>
        <v>3825.0678702725945</v>
      </c>
      <c r="X18" s="34">
        <f t="shared" si="19"/>
        <v>12002.095608009397</v>
      </c>
      <c r="Y18" s="34">
        <f t="shared" si="20"/>
        <v>3627.7369889467273</v>
      </c>
      <c r="Z18" s="34">
        <f t="shared" si="21"/>
        <v>20777.41688972925</v>
      </c>
      <c r="AA18" s="33">
        <f t="shared" si="22"/>
        <v>32779.512497738644</v>
      </c>
      <c r="AB18" s="33">
        <f t="shared" si="23"/>
        <v>7452.804859219322</v>
      </c>
      <c r="AC18" s="217">
        <f t="shared" si="24"/>
        <v>2.93921300504962</v>
      </c>
      <c r="AD18" s="81">
        <f t="shared" si="25"/>
        <v>49.83465042191681</v>
      </c>
      <c r="AE18" s="33">
        <f t="shared" si="30"/>
        <v>69074.28390442877</v>
      </c>
      <c r="AF18" s="33">
        <f t="shared" si="26"/>
        <v>235621.6212052793</v>
      </c>
      <c r="AG18" s="33">
        <f t="shared" si="27"/>
        <v>76527.08876364809</v>
      </c>
      <c r="AH18" s="23">
        <f t="shared" si="28"/>
        <v>159094.53244163122</v>
      </c>
      <c r="AI18" s="33">
        <f t="shared" si="29"/>
        <v>281698.2406671865</v>
      </c>
      <c r="AJ18" s="11"/>
      <c r="AL18" s="61"/>
      <c r="AM18" s="83" t="s">
        <v>114</v>
      </c>
      <c r="AN18" s="156" t="s">
        <v>115</v>
      </c>
      <c r="AO18" s="137" t="s">
        <v>154</v>
      </c>
      <c r="AP18" s="215">
        <f>SUM('予測用パラメタ'!E18:'予測用パラメタ'!E18)</f>
        <v>2000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12243.318883450822</v>
      </c>
      <c r="E19" s="10">
        <f>SUM('価格・加入者指数 '!C16:'価格・加入者指数 '!C16)</f>
        <v>0.09132524611740009</v>
      </c>
      <c r="F19" s="34">
        <f t="shared" si="1"/>
        <v>2734.3343254008664</v>
      </c>
      <c r="G19" s="34">
        <f t="shared" si="2"/>
        <v>1348.2649275095844</v>
      </c>
      <c r="H19" s="34">
        <f t="shared" si="3"/>
        <v>401727.9249581783</v>
      </c>
      <c r="I19" s="33">
        <f t="shared" si="4"/>
        <v>166106.303752899</v>
      </c>
      <c r="J19" s="51">
        <f t="shared" si="5"/>
        <v>1.0000033988449186</v>
      </c>
      <c r="K19" s="216">
        <f t="shared" si="6"/>
        <v>10000.033988449186</v>
      </c>
      <c r="L19" s="34">
        <f t="shared" si="7"/>
        <v>13482.695100529822</v>
      </c>
      <c r="M19" s="33">
        <f t="shared" si="8"/>
        <v>415210.6200587081</v>
      </c>
      <c r="N19" s="217">
        <f t="shared" si="9"/>
        <v>1.3029324965524096</v>
      </c>
      <c r="O19" s="33">
        <f t="shared" si="10"/>
        <v>6514.662482762048</v>
      </c>
      <c r="P19" s="217">
        <f t="shared" si="11"/>
        <v>1.3876516840084525</v>
      </c>
      <c r="Q19" s="34">
        <f t="shared" si="12"/>
        <v>13876.516840084525</v>
      </c>
      <c r="R19" s="34">
        <f t="shared" si="13"/>
        <v>20391.179322846572</v>
      </c>
      <c r="S19" s="34">
        <f t="shared" si="14"/>
        <v>8783.490940070582</v>
      </c>
      <c r="T19" s="34">
        <f t="shared" si="15"/>
        <v>18709.22097148209</v>
      </c>
      <c r="U19" s="33">
        <f t="shared" si="16"/>
        <v>27492.711911552673</v>
      </c>
      <c r="V19" s="34">
        <f t="shared" si="17"/>
        <v>20391.179322846576</v>
      </c>
      <c r="W19" s="34">
        <f t="shared" si="18"/>
        <v>5405.317302617213</v>
      </c>
      <c r="X19" s="34">
        <f t="shared" si="19"/>
        <v>16960.518677807384</v>
      </c>
      <c r="Y19" s="34">
        <f t="shared" si="20"/>
        <v>6260.964092297401</v>
      </c>
      <c r="Z19" s="34">
        <f t="shared" si="21"/>
        <v>35858.90087226461</v>
      </c>
      <c r="AA19" s="33">
        <f t="shared" si="22"/>
        <v>52819.419550071994</v>
      </c>
      <c r="AB19" s="33">
        <f t="shared" si="23"/>
        <v>11666.281394914615</v>
      </c>
      <c r="AC19" s="217">
        <f t="shared" si="24"/>
        <v>2.51467620770531</v>
      </c>
      <c r="AD19" s="81">
        <f t="shared" si="25"/>
        <v>42.6365865692643</v>
      </c>
      <c r="AE19" s="33">
        <f t="shared" si="30"/>
        <v>116582.68217426495</v>
      </c>
      <c r="AF19" s="33">
        <f t="shared" si="26"/>
        <v>401727.9249581783</v>
      </c>
      <c r="AG19" s="33">
        <f t="shared" si="27"/>
        <v>128248.96356917956</v>
      </c>
      <c r="AH19" s="23">
        <f t="shared" si="28"/>
        <v>273478.9613889988</v>
      </c>
      <c r="AI19" s="33">
        <f t="shared" si="29"/>
        <v>555177.2020561853</v>
      </c>
      <c r="AJ19" s="11"/>
      <c r="AL19" s="61"/>
      <c r="AM19" s="105"/>
      <c r="AN19" s="156" t="s">
        <v>151</v>
      </c>
      <c r="AO19" s="160" t="s">
        <v>152</v>
      </c>
      <c r="AP19" s="210">
        <f>SUM('予測用パラメタ'!E19:'予測用パラメタ'!E19)</f>
        <v>1.1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8250</v>
      </c>
      <c r="E20" s="10">
        <f>SUM('価格・加入者指数 '!C17:'価格・加入者指数 '!C17)</f>
        <v>0.15146330233381258</v>
      </c>
      <c r="F20" s="34">
        <f t="shared" si="1"/>
        <v>5025.618954309885</v>
      </c>
      <c r="G20" s="34">
        <f t="shared" si="2"/>
        <v>2291.284628909019</v>
      </c>
      <c r="H20" s="34">
        <f t="shared" si="3"/>
        <v>497536.2764766786</v>
      </c>
      <c r="I20" s="33">
        <f t="shared" si="4"/>
        <v>95808.3515185003</v>
      </c>
      <c r="J20" s="51">
        <f t="shared" si="5"/>
        <v>1.0000000000888714</v>
      </c>
      <c r="K20" s="216">
        <f t="shared" si="6"/>
        <v>10000.000000888713</v>
      </c>
      <c r="L20" s="34">
        <f t="shared" si="7"/>
        <v>22912.846291126483</v>
      </c>
      <c r="M20" s="33">
        <f t="shared" si="8"/>
        <v>520449.1227678051</v>
      </c>
      <c r="N20" s="217">
        <f t="shared" si="9"/>
        <v>1.06093525624018</v>
      </c>
      <c r="O20" s="33">
        <f t="shared" si="10"/>
        <v>5304.676281200899</v>
      </c>
      <c r="P20" s="217">
        <f t="shared" si="11"/>
        <v>1.1752140684425119</v>
      </c>
      <c r="Q20" s="34">
        <f t="shared" si="12"/>
        <v>11752.140684425118</v>
      </c>
      <c r="R20" s="34">
        <f t="shared" si="13"/>
        <v>17056.816965626018</v>
      </c>
      <c r="S20" s="34">
        <f t="shared" si="14"/>
        <v>12154.523224453878</v>
      </c>
      <c r="T20" s="34">
        <f t="shared" si="15"/>
        <v>26927.49930699959</v>
      </c>
      <c r="U20" s="33">
        <f t="shared" si="16"/>
        <v>39082.02253145347</v>
      </c>
      <c r="V20" s="34">
        <f t="shared" si="17"/>
        <v>17056.816965626018</v>
      </c>
      <c r="W20" s="34">
        <f t="shared" si="18"/>
        <v>7556.289229906557</v>
      </c>
      <c r="X20" s="34">
        <f t="shared" si="19"/>
        <v>23709.724599644047</v>
      </c>
      <c r="Y20" s="34">
        <f t="shared" si="20"/>
        <v>9869.341140784403</v>
      </c>
      <c r="Z20" s="34">
        <f t="shared" si="21"/>
        <v>56525.4360869668</v>
      </c>
      <c r="AA20" s="33">
        <f t="shared" si="22"/>
        <v>80235.16068661085</v>
      </c>
      <c r="AB20" s="33">
        <f t="shared" si="23"/>
        <v>17425.63037069096</v>
      </c>
      <c r="AC20" s="217">
        <f t="shared" si="24"/>
        <v>1.9953161216528335</v>
      </c>
      <c r="AD20" s="81">
        <f t="shared" si="25"/>
        <v>33.83078437423596</v>
      </c>
      <c r="AE20" s="33">
        <f t="shared" si="30"/>
        <v>170020.63119033093</v>
      </c>
      <c r="AF20" s="33">
        <f t="shared" si="26"/>
        <v>497536.2764766786</v>
      </c>
      <c r="AG20" s="33">
        <f t="shared" si="27"/>
        <v>187446.26156102188</v>
      </c>
      <c r="AH20" s="23">
        <f t="shared" si="28"/>
        <v>310090.01491565676</v>
      </c>
      <c r="AI20" s="33">
        <f t="shared" si="29"/>
        <v>865267.2169718421</v>
      </c>
      <c r="AJ20" s="11"/>
      <c r="AL20" s="60"/>
      <c r="AM20" s="38" t="s">
        <v>153</v>
      </c>
      <c r="AN20" s="164"/>
      <c r="AO20" s="137" t="s">
        <v>111</v>
      </c>
      <c r="AP20" s="215">
        <f>SUM('予測用パラメタ'!E20:'予測用パラメタ'!E20)</f>
        <v>5000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4256.681116549178</v>
      </c>
      <c r="E21" s="10">
        <f>SUM('価格・加入者指数 '!C18:'価格・加入者指数 '!C18)</f>
        <v>0.2407119956002155</v>
      </c>
      <c r="F21" s="34">
        <f t="shared" si="1"/>
        <v>8571.816517069168</v>
      </c>
      <c r="G21" s="34">
        <f t="shared" si="2"/>
        <v>3546.197562759283</v>
      </c>
      <c r="H21" s="34">
        <f t="shared" si="3"/>
        <v>437849.8740327921</v>
      </c>
      <c r="I21" s="33">
        <f t="shared" si="4"/>
        <v>-59686.4024438865</v>
      </c>
      <c r="J21" s="51">
        <f t="shared" si="5"/>
        <v>1</v>
      </c>
      <c r="K21" s="216">
        <f t="shared" si="6"/>
        <v>10000</v>
      </c>
      <c r="L21" s="34">
        <f t="shared" si="7"/>
        <v>35461.97562759283</v>
      </c>
      <c r="M21" s="33">
        <f t="shared" si="8"/>
        <v>473311.84966038493</v>
      </c>
      <c r="N21" s="217">
        <f t="shared" si="9"/>
        <v>1.00721172832657</v>
      </c>
      <c r="O21" s="33">
        <f t="shared" si="10"/>
        <v>5036.05864163285</v>
      </c>
      <c r="P21" s="217">
        <f t="shared" si="11"/>
        <v>1.051264066745485</v>
      </c>
      <c r="Q21" s="34">
        <f t="shared" si="12"/>
        <v>10512.640667454849</v>
      </c>
      <c r="R21" s="34">
        <f t="shared" si="13"/>
        <v>15548.699309087699</v>
      </c>
      <c r="S21" s="34">
        <f t="shared" si="14"/>
        <v>17858.858880871237</v>
      </c>
      <c r="T21" s="34">
        <f t="shared" si="15"/>
        <v>37279.90071309251</v>
      </c>
      <c r="U21" s="33">
        <f t="shared" si="16"/>
        <v>55138.75959396375</v>
      </c>
      <c r="V21" s="34">
        <f t="shared" si="17"/>
        <v>15548.6993090877</v>
      </c>
      <c r="W21" s="34">
        <f t="shared" si="18"/>
        <v>10839.718177669001</v>
      </c>
      <c r="X21" s="34">
        <f t="shared" si="19"/>
        <v>34012.29425060873</v>
      </c>
      <c r="Y21" s="34">
        <f t="shared" si="20"/>
        <v>14655.2248421094</v>
      </c>
      <c r="Z21" s="34">
        <f t="shared" si="21"/>
        <v>83935.99565927491</v>
      </c>
      <c r="AA21" s="33">
        <f t="shared" si="22"/>
        <v>117948.28990988364</v>
      </c>
      <c r="AB21" s="33">
        <f t="shared" si="23"/>
        <v>25494.943019778402</v>
      </c>
      <c r="AC21" s="217">
        <f t="shared" si="24"/>
        <v>1.5196683423258928</v>
      </c>
      <c r="AD21" s="81">
        <f t="shared" si="25"/>
        <v>25.766128710969745</v>
      </c>
      <c r="AE21" s="33">
        <f t="shared" si="30"/>
        <v>220862.52766562058</v>
      </c>
      <c r="AF21" s="33">
        <f t="shared" si="26"/>
        <v>437849.8740327921</v>
      </c>
      <c r="AG21" s="33">
        <f t="shared" si="27"/>
        <v>246357.470685399</v>
      </c>
      <c r="AH21" s="23">
        <f t="shared" si="28"/>
        <v>191492.40334739312</v>
      </c>
      <c r="AI21" s="33">
        <f t="shared" si="29"/>
        <v>1056759.6203192351</v>
      </c>
      <c r="AJ21" s="11"/>
      <c r="AL21" s="140" t="s">
        <v>116</v>
      </c>
      <c r="AM21" s="53" t="s">
        <v>108</v>
      </c>
      <c r="AN21" s="156" t="s">
        <v>109</v>
      </c>
      <c r="AO21" s="160" t="s">
        <v>95</v>
      </c>
      <c r="AP21" s="210">
        <f>SUM('予測用パラメタ'!E21:'予測用パラメタ'!E21)</f>
        <v>2</v>
      </c>
      <c r="AR21" s="19"/>
    </row>
    <row r="22" spans="1:42" ht="14.25" thickBot="1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2333.9451615394164</v>
      </c>
      <c r="E22" s="10">
        <f>SUM('価格・加入者指数 '!C19:'価格・加入者指数 '!C19)</f>
        <v>0.36022447611689157</v>
      </c>
      <c r="F22" s="34">
        <f t="shared" si="1"/>
        <v>13461.16829147692</v>
      </c>
      <c r="G22" s="34">
        <f t="shared" si="2"/>
        <v>4889.351774407753</v>
      </c>
      <c r="H22" s="34">
        <f t="shared" si="3"/>
        <v>377011.54323072446</v>
      </c>
      <c r="I22" s="33">
        <f t="shared" si="4"/>
        <v>-60838.33080206765</v>
      </c>
      <c r="J22" s="51">
        <f t="shared" si="5"/>
        <v>1</v>
      </c>
      <c r="K22" s="216">
        <f t="shared" si="6"/>
        <v>10000</v>
      </c>
      <c r="L22" s="34">
        <f t="shared" si="7"/>
        <v>48893.51774407753</v>
      </c>
      <c r="M22" s="33">
        <f t="shared" si="8"/>
        <v>425905.060974802</v>
      </c>
      <c r="N22" s="217">
        <f t="shared" si="9"/>
        <v>1.000734579054411</v>
      </c>
      <c r="O22" s="33">
        <f t="shared" si="10"/>
        <v>5003.672895272056</v>
      </c>
      <c r="P22" s="217">
        <f t="shared" si="11"/>
        <v>1.0094165601263279</v>
      </c>
      <c r="Q22" s="34">
        <f t="shared" si="12"/>
        <v>10094.16560126328</v>
      </c>
      <c r="R22" s="34">
        <f t="shared" si="13"/>
        <v>15097.838496535336</v>
      </c>
      <c r="S22" s="34">
        <f t="shared" si="14"/>
        <v>24464.716949054404</v>
      </c>
      <c r="T22" s="34">
        <f t="shared" si="15"/>
        <v>49353.92649370232</v>
      </c>
      <c r="U22" s="33">
        <f t="shared" si="16"/>
        <v>73818.64344275673</v>
      </c>
      <c r="V22" s="34">
        <f t="shared" si="17"/>
        <v>15097.838496535338</v>
      </c>
      <c r="W22" s="34">
        <f t="shared" si="18"/>
        <v>15182.00528610953</v>
      </c>
      <c r="X22" s="34">
        <f t="shared" si="19"/>
        <v>47637.29302199413</v>
      </c>
      <c r="Y22" s="34">
        <f t="shared" si="20"/>
        <v>20713.618150477523</v>
      </c>
      <c r="Z22" s="34">
        <f t="shared" si="21"/>
        <v>118634.69731086784</v>
      </c>
      <c r="AA22" s="33">
        <f t="shared" si="22"/>
        <v>166271.99033286195</v>
      </c>
      <c r="AB22" s="33">
        <f t="shared" si="23"/>
        <v>35895.623436587055</v>
      </c>
      <c r="AC22" s="217">
        <f t="shared" si="24"/>
        <v>1.2121253262837541</v>
      </c>
      <c r="AD22" s="81">
        <f t="shared" si="25"/>
        <v>20.551706119673682</v>
      </c>
      <c r="AE22" s="33">
        <f t="shared" si="30"/>
        <v>276649.9747539036</v>
      </c>
      <c r="AF22" s="33">
        <f t="shared" si="26"/>
        <v>377011.54323072446</v>
      </c>
      <c r="AG22" s="33">
        <f t="shared" si="27"/>
        <v>312545.5981904906</v>
      </c>
      <c r="AH22" s="23">
        <f t="shared" si="28"/>
        <v>64465.94504023384</v>
      </c>
      <c r="AI22" s="33">
        <f t="shared" si="29"/>
        <v>1121225.565359469</v>
      </c>
      <c r="AJ22" s="11"/>
      <c r="AL22" s="32"/>
      <c r="AM22" s="83" t="s">
        <v>114</v>
      </c>
      <c r="AN22" s="156" t="s">
        <v>115</v>
      </c>
      <c r="AO22" s="137" t="s">
        <v>154</v>
      </c>
      <c r="AP22" s="215">
        <f>SUM('予測用パラメタ'!E22:'予測用パラメタ'!E22)</f>
        <v>2000</v>
      </c>
    </row>
    <row r="23" spans="1:42" ht="14.25" thickBot="1" thickTop="1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1724.285957388501</v>
      </c>
      <c r="E23" s="10">
        <f>SUM('価格・加入者指数 '!C20:'価格・加入者指数 '!C20)</f>
        <v>0.5</v>
      </c>
      <c r="F23" s="34">
        <f t="shared" si="1"/>
        <v>19313.260425738197</v>
      </c>
      <c r="G23" s="34">
        <f t="shared" si="2"/>
        <v>5852.092134261276</v>
      </c>
      <c r="H23" s="34">
        <f t="shared" si="3"/>
        <v>399619.00492184923</v>
      </c>
      <c r="I23" s="33">
        <f t="shared" si="4"/>
        <v>22607.461691124772</v>
      </c>
      <c r="J23" s="51">
        <f t="shared" si="5"/>
        <v>1</v>
      </c>
      <c r="K23" s="216">
        <f t="shared" si="6"/>
        <v>10000</v>
      </c>
      <c r="L23" s="34">
        <f t="shared" si="7"/>
        <v>58520.92134261277</v>
      </c>
      <c r="M23" s="33">
        <f t="shared" si="8"/>
        <v>458139.926264462</v>
      </c>
      <c r="N23" s="217">
        <f t="shared" si="9"/>
        <v>1.0001428882168875</v>
      </c>
      <c r="O23" s="33">
        <f t="shared" si="10"/>
        <v>5000.714441084438</v>
      </c>
      <c r="P23" s="217">
        <f t="shared" si="11"/>
        <v>1.001238981006988</v>
      </c>
      <c r="Q23" s="34">
        <f t="shared" si="12"/>
        <v>10012.389810069879</v>
      </c>
      <c r="R23" s="34">
        <f t="shared" si="13"/>
        <v>15013.104251154316</v>
      </c>
      <c r="S23" s="34">
        <f t="shared" si="14"/>
        <v>29264.64164635701</v>
      </c>
      <c r="T23" s="34">
        <f t="shared" si="15"/>
        <v>58593.42765266769</v>
      </c>
      <c r="U23" s="33">
        <f t="shared" si="16"/>
        <v>87858.0692990247</v>
      </c>
      <c r="V23" s="34">
        <f t="shared" si="17"/>
        <v>15013.104251154315</v>
      </c>
      <c r="W23" s="34">
        <f t="shared" si="18"/>
        <v>19670.141494120402</v>
      </c>
      <c r="X23" s="34">
        <f t="shared" si="19"/>
        <v>61719.929382241615</v>
      </c>
      <c r="Y23" s="34">
        <f t="shared" si="20"/>
        <v>27327.432889559932</v>
      </c>
      <c r="Z23" s="34">
        <f t="shared" si="21"/>
        <v>156514.50681305802</v>
      </c>
      <c r="AA23" s="33">
        <f t="shared" si="22"/>
        <v>218234.43619529964</v>
      </c>
      <c r="AB23" s="33">
        <f t="shared" si="23"/>
        <v>46997.57438368033</v>
      </c>
      <c r="AC23" s="217">
        <f t="shared" si="24"/>
        <v>1.0725832155826942</v>
      </c>
      <c r="AD23" s="81">
        <f t="shared" si="25"/>
        <v>18.18575567852614</v>
      </c>
      <c r="AE23" s="33">
        <f t="shared" si="30"/>
        <v>351226.23545822257</v>
      </c>
      <c r="AF23" s="33">
        <f t="shared" si="26"/>
        <v>399619.00492184923</v>
      </c>
      <c r="AG23" s="33">
        <f t="shared" si="27"/>
        <v>398223.8098419029</v>
      </c>
      <c r="AH23" s="23">
        <f t="shared" si="28"/>
        <v>1395.1950799463084</v>
      </c>
      <c r="AI23" s="33">
        <f t="shared" si="29"/>
        <v>1122620.7604394155</v>
      </c>
      <c r="AJ23" s="11"/>
      <c r="AL23" s="32"/>
      <c r="AM23" s="105"/>
      <c r="AN23" s="156" t="s">
        <v>151</v>
      </c>
      <c r="AO23" s="160" t="s">
        <v>152</v>
      </c>
      <c r="AP23" s="210">
        <f>SUM('予測用パラメタ'!E23:'予測用パラメタ'!E23)</f>
        <v>1.5</v>
      </c>
    </row>
    <row r="24" spans="1:42" ht="14.25" thickBot="1" thickTop="1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1558.2703217062437</v>
      </c>
      <c r="E24" s="10">
        <f>SUM('価格・加入者指数 '!C21:'価格・加入者指数 '!C21)</f>
        <v>0.6397755238831084</v>
      </c>
      <c r="F24" s="34">
        <f t="shared" si="1"/>
        <v>25292.917913656172</v>
      </c>
      <c r="G24" s="34">
        <f t="shared" si="2"/>
        <v>5979.657487917975</v>
      </c>
      <c r="H24" s="34">
        <f t="shared" si="3"/>
        <v>472958.4400104314</v>
      </c>
      <c r="I24" s="33">
        <f t="shared" si="4"/>
        <v>73339.43508858216</v>
      </c>
      <c r="J24" s="51">
        <f t="shared" si="5"/>
        <v>1</v>
      </c>
      <c r="K24" s="216">
        <f t="shared" si="6"/>
        <v>10000</v>
      </c>
      <c r="L24" s="34">
        <f t="shared" si="7"/>
        <v>59796.57487917975</v>
      </c>
      <c r="M24" s="33">
        <f t="shared" si="8"/>
        <v>532755.0148896112</v>
      </c>
      <c r="N24" s="217">
        <f t="shared" si="9"/>
        <v>1.0001150221997528</v>
      </c>
      <c r="O24" s="33">
        <f t="shared" si="10"/>
        <v>5000.575110998764</v>
      </c>
      <c r="P24" s="217">
        <f t="shared" si="11"/>
        <v>1.0001559683634011</v>
      </c>
      <c r="Q24" s="34">
        <f t="shared" si="12"/>
        <v>10001.559683634012</v>
      </c>
      <c r="R24" s="34">
        <f t="shared" si="13"/>
        <v>15002.134794632777</v>
      </c>
      <c r="S24" s="34">
        <f t="shared" si="14"/>
        <v>29901.72640638002</v>
      </c>
      <c r="T24" s="34">
        <f t="shared" si="15"/>
        <v>59805.90125310066</v>
      </c>
      <c r="U24" s="33">
        <f t="shared" si="16"/>
        <v>89707.62765948068</v>
      </c>
      <c r="V24" s="34">
        <f t="shared" si="17"/>
        <v>15002.134794632777</v>
      </c>
      <c r="W24" s="34">
        <f t="shared" si="18"/>
        <v>22930.94760565754</v>
      </c>
      <c r="X24" s="34">
        <f t="shared" si="19"/>
        <v>71951.51429450123</v>
      </c>
      <c r="Y24" s="34">
        <f t="shared" si="20"/>
        <v>32998.173465834145</v>
      </c>
      <c r="Z24" s="34">
        <f t="shared" si="21"/>
        <v>188992.97517659876</v>
      </c>
      <c r="AA24" s="33">
        <f t="shared" si="22"/>
        <v>260944.48947109998</v>
      </c>
      <c r="AB24" s="33">
        <f t="shared" si="23"/>
        <v>55929.12107149168</v>
      </c>
      <c r="AC24" s="217">
        <f t="shared" si="24"/>
        <v>1.0242620343851054</v>
      </c>
      <c r="AD24" s="81">
        <f t="shared" si="25"/>
        <v>17.366465219202905</v>
      </c>
      <c r="AE24" s="33">
        <f t="shared" si="30"/>
        <v>439248.579239664</v>
      </c>
      <c r="AF24" s="33">
        <f t="shared" si="26"/>
        <v>472958.4400104314</v>
      </c>
      <c r="AG24" s="33">
        <f t="shared" si="27"/>
        <v>495177.7003111557</v>
      </c>
      <c r="AH24" s="23">
        <f t="shared" si="28"/>
        <v>-22219.2603007243</v>
      </c>
      <c r="AI24" s="33">
        <f t="shared" si="29"/>
        <v>1100401.5001386912</v>
      </c>
      <c r="AJ24" s="11"/>
      <c r="AL24" s="66"/>
      <c r="AM24" s="38" t="s">
        <v>153</v>
      </c>
      <c r="AN24" s="164"/>
      <c r="AO24" s="137" t="s">
        <v>111</v>
      </c>
      <c r="AP24" s="215">
        <f>SUM('予測用パラメタ'!E24:'予測用パラメタ'!E24)</f>
        <v>10000</v>
      </c>
    </row>
    <row r="25" spans="1:42" ht="14.25" thickBot="1" thickTop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  <c r="AL25" s="32" t="s">
        <v>117</v>
      </c>
      <c r="AM25" s="274" t="s">
        <v>118</v>
      </c>
      <c r="AN25" s="156" t="s">
        <v>375</v>
      </c>
      <c r="AO25" s="137" t="s">
        <v>376</v>
      </c>
      <c r="AP25" s="166" t="s">
        <v>155</v>
      </c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8"/>
      <c r="AM26" s="60" t="s">
        <v>374</v>
      </c>
      <c r="AN26" s="156" t="s">
        <v>151</v>
      </c>
      <c r="AO26" s="160" t="s">
        <v>152</v>
      </c>
      <c r="AP26" s="167">
        <v>1</v>
      </c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Q27" s="25"/>
    </row>
    <row r="29" spans="1:42" s="25" customFormat="1" ht="13.5" thickBot="1">
      <c r="A29" s="2"/>
      <c r="B29" s="2"/>
      <c r="C29" s="83" t="s">
        <v>308</v>
      </c>
      <c r="D29" s="147"/>
      <c r="E29" s="148"/>
      <c r="F29" s="2"/>
      <c r="G29" s="19"/>
      <c r="H29" s="90"/>
      <c r="I29" s="2"/>
      <c r="J29" s="38" t="s">
        <v>119</v>
      </c>
      <c r="K29" s="37"/>
      <c r="L29" s="37"/>
      <c r="M29" s="140" t="s">
        <v>0</v>
      </c>
      <c r="N29" s="38" t="s">
        <v>120</v>
      </c>
      <c r="O29" s="37"/>
      <c r="P29" s="37"/>
      <c r="Q29" s="140" t="s">
        <v>0</v>
      </c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38" t="s">
        <v>122</v>
      </c>
      <c r="AD29" s="4"/>
      <c r="AE29" s="37"/>
      <c r="AF29" s="140" t="s">
        <v>123</v>
      </c>
      <c r="AG29" s="2"/>
      <c r="AH29" s="2"/>
      <c r="AI29" s="2"/>
      <c r="AJ29" s="2"/>
      <c r="AO29" s="161"/>
      <c r="AP29" s="12"/>
    </row>
    <row r="30" spans="3:42" s="25" customFormat="1" ht="14.25" thickBot="1" thickTop="1">
      <c r="C30" s="67" t="s">
        <v>124</v>
      </c>
      <c r="D30" s="68">
        <f>$AP$4</f>
        <v>1500</v>
      </c>
      <c r="E30" s="18" t="s">
        <v>297</v>
      </c>
      <c r="H30" s="24"/>
      <c r="J30" s="58" t="s">
        <v>309</v>
      </c>
      <c r="K30" s="53" t="s">
        <v>125</v>
      </c>
      <c r="L30" s="82"/>
      <c r="M30" s="61"/>
      <c r="N30" s="58" t="s">
        <v>309</v>
      </c>
      <c r="O30" s="53" t="s">
        <v>125</v>
      </c>
      <c r="P30" s="82"/>
      <c r="Q30" s="61"/>
      <c r="W30" s="53" t="s">
        <v>71</v>
      </c>
      <c r="X30" s="275">
        <f>$AP$6</f>
        <v>0.3187</v>
      </c>
      <c r="Y30" s="35" t="s">
        <v>72</v>
      </c>
      <c r="AC30" s="58" t="s">
        <v>148</v>
      </c>
      <c r="AD30" s="58" t="s">
        <v>354</v>
      </c>
      <c r="AE30" s="59"/>
      <c r="AF30" s="107"/>
      <c r="AO30" s="161"/>
      <c r="AP30" s="12"/>
    </row>
    <row r="31" spans="3:42" s="25" customFormat="1" ht="14.25" thickBot="1" thickTop="1">
      <c r="C31" s="67" t="s">
        <v>127</v>
      </c>
      <c r="D31" s="69">
        <f>$AP$5</f>
        <v>1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60"/>
      <c r="N31" s="58" t="s">
        <v>8</v>
      </c>
      <c r="O31" s="58" t="s">
        <v>128</v>
      </c>
      <c r="P31" s="83" t="s">
        <v>129</v>
      </c>
      <c r="Q31" s="60"/>
      <c r="W31" s="53" t="s">
        <v>130</v>
      </c>
      <c r="X31" s="275">
        <f>$AP$7</f>
        <v>0.1746</v>
      </c>
      <c r="Y31" s="35" t="s">
        <v>131</v>
      </c>
      <c r="AC31" s="58" t="s">
        <v>8</v>
      </c>
      <c r="AD31" s="58" t="s">
        <v>355</v>
      </c>
      <c r="AE31" s="83" t="s">
        <v>129</v>
      </c>
      <c r="AF31" s="61"/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$AP$13</f>
        <v>2</v>
      </c>
      <c r="M32" s="59" t="s">
        <v>136</v>
      </c>
      <c r="N32" s="58" t="s">
        <v>134</v>
      </c>
      <c r="O32" s="77" t="s">
        <v>135</v>
      </c>
      <c r="P32" s="84">
        <f>$AP$17</f>
        <v>4</v>
      </c>
      <c r="Q32" s="59" t="s">
        <v>136</v>
      </c>
      <c r="AC32" s="53" t="s">
        <v>364</v>
      </c>
      <c r="AD32" s="270">
        <f>$AP$8</f>
        <v>56.517</v>
      </c>
      <c r="AE32" s="271"/>
      <c r="AF32" s="272" t="s">
        <v>106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310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C33" s="38" t="s">
        <v>365</v>
      </c>
      <c r="AD33" s="276"/>
      <c r="AE33" s="273">
        <f>$AP$9</f>
        <v>0.3</v>
      </c>
      <c r="AF33" s="42"/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$AP$14</f>
        <v>1000</v>
      </c>
      <c r="L34" s="84">
        <f>$AP$15</f>
        <v>1.01</v>
      </c>
      <c r="M34" s="59"/>
      <c r="N34" s="53" t="s">
        <v>141</v>
      </c>
      <c r="O34" s="74">
        <f>$AP$18</f>
        <v>2000</v>
      </c>
      <c r="P34" s="84">
        <f>$AP$19</f>
        <v>1.1</v>
      </c>
      <c r="Q34" s="59"/>
      <c r="AC34" s="58" t="s">
        <v>359</v>
      </c>
      <c r="AD34" s="77" t="s">
        <v>135</v>
      </c>
      <c r="AE34" s="84">
        <f>$AP$10</f>
        <v>3.5</v>
      </c>
      <c r="AF34" s="59" t="s">
        <v>136</v>
      </c>
      <c r="AN34" s="155"/>
      <c r="AO34" s="161"/>
      <c r="AP34" s="12"/>
    </row>
    <row r="35" spans="10:32" ht="14.25" thickBot="1" thickTop="1">
      <c r="J35" s="140" t="s">
        <v>142</v>
      </c>
      <c r="K35" s="75" t="s">
        <v>143</v>
      </c>
      <c r="L35" s="86">
        <f>$L$32-1</f>
        <v>1</v>
      </c>
      <c r="M35" s="42"/>
      <c r="N35" s="140" t="s">
        <v>142</v>
      </c>
      <c r="O35" s="75" t="s">
        <v>143</v>
      </c>
      <c r="P35" s="86">
        <f>$P$32-1</f>
        <v>3</v>
      </c>
      <c r="Q35" s="42"/>
      <c r="AC35" s="58" t="s">
        <v>360</v>
      </c>
      <c r="AD35" s="78" t="s">
        <v>137</v>
      </c>
      <c r="AE35" s="85">
        <v>1</v>
      </c>
      <c r="AF35" s="58" t="s">
        <v>138</v>
      </c>
    </row>
    <row r="36" spans="10:32" ht="14.25" thickBot="1" thickTop="1">
      <c r="J36" s="32"/>
      <c r="K36" s="76" t="s">
        <v>144</v>
      </c>
      <c r="L36" s="87">
        <f>(-1/$K$34)*LN(($L$34-$L$37)/$L$35)</f>
        <v>0.004605170185988091</v>
      </c>
      <c r="M36" s="42"/>
      <c r="N36" s="32"/>
      <c r="O36" s="76" t="s">
        <v>144</v>
      </c>
      <c r="P36" s="87">
        <f>(-1/$O$34)*LN(($P$34-$P$37)/$P$35)</f>
        <v>0.0017005986908310772</v>
      </c>
      <c r="Q36" s="42"/>
      <c r="AC36" s="53" t="s">
        <v>361</v>
      </c>
      <c r="AD36" s="74">
        <f>$AP$11</f>
        <v>5000</v>
      </c>
      <c r="AE36" s="84">
        <f>$AP$12</f>
        <v>2</v>
      </c>
      <c r="AF36" s="59"/>
    </row>
    <row r="37" spans="10:32" ht="14.25" thickBot="1" thickTop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  <c r="AC37" s="140" t="s">
        <v>142</v>
      </c>
      <c r="AD37" s="75" t="s">
        <v>143</v>
      </c>
      <c r="AE37" s="86">
        <f>$AE$34-1</f>
        <v>2.5</v>
      </c>
      <c r="AF37" s="42"/>
    </row>
    <row r="38" spans="10:32" ht="14.25" thickBot="1" thickTop="1">
      <c r="J38" s="38" t="s">
        <v>311</v>
      </c>
      <c r="K38" s="74">
        <f>$AP$16</f>
        <v>10000</v>
      </c>
      <c r="L38" s="18" t="s">
        <v>111</v>
      </c>
      <c r="M38" s="42"/>
      <c r="N38" s="38" t="s">
        <v>146</v>
      </c>
      <c r="O38" s="74">
        <f>$AP$20</f>
        <v>5000</v>
      </c>
      <c r="P38" s="18" t="s">
        <v>111</v>
      </c>
      <c r="Q38" s="42"/>
      <c r="AC38" s="32"/>
      <c r="AD38" s="76" t="s">
        <v>144</v>
      </c>
      <c r="AE38" s="87">
        <f>(-1/$AD$36)*LN(($AE$36-$AE$39)/$AE$37)</f>
        <v>0.000183258146374831</v>
      </c>
      <c r="AF38" s="42"/>
    </row>
    <row r="39" spans="29:32" ht="13.5" thickTop="1">
      <c r="AC39" s="66"/>
      <c r="AD39" s="76" t="s">
        <v>145</v>
      </c>
      <c r="AE39" s="87">
        <v>1</v>
      </c>
      <c r="AF39" s="42"/>
    </row>
    <row r="40" spans="19:32" ht="12.75">
      <c r="S40" s="15"/>
      <c r="T40" s="88"/>
      <c r="AC40" s="4"/>
      <c r="AD40" s="277"/>
      <c r="AE40" s="4"/>
      <c r="AF40" s="4"/>
    </row>
    <row r="41" spans="16:19" ht="12.75">
      <c r="P41" s="38" t="s">
        <v>147</v>
      </c>
      <c r="Q41" s="37"/>
      <c r="R41" s="37"/>
      <c r="S41" s="140" t="s">
        <v>0</v>
      </c>
    </row>
    <row r="42" spans="16:19" ht="12.75">
      <c r="P42" s="58" t="s">
        <v>148</v>
      </c>
      <c r="Q42" s="53" t="s">
        <v>125</v>
      </c>
      <c r="R42" s="82"/>
      <c r="S42" s="61"/>
    </row>
    <row r="43" spans="16:19" ht="13.5" thickBot="1">
      <c r="P43" s="58" t="s">
        <v>8</v>
      </c>
      <c r="Q43" s="58" t="s">
        <v>128</v>
      </c>
      <c r="R43" s="83" t="s">
        <v>129</v>
      </c>
      <c r="S43" s="60"/>
    </row>
    <row r="44" spans="16:19" ht="14.25" thickBot="1" thickTop="1">
      <c r="P44" s="58" t="s">
        <v>113</v>
      </c>
      <c r="Q44" s="77" t="s">
        <v>135</v>
      </c>
      <c r="R44" s="84">
        <f>$AP$21</f>
        <v>2</v>
      </c>
      <c r="S44" s="59" t="s">
        <v>136</v>
      </c>
    </row>
    <row r="45" spans="16:19" ht="14.25" thickBot="1" thickTop="1">
      <c r="P45" s="58" t="s">
        <v>310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312</v>
      </c>
      <c r="Q46" s="74">
        <f>$AP$22</f>
        <v>2000</v>
      </c>
      <c r="R46" s="84">
        <f>$AP$23</f>
        <v>1.5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1</v>
      </c>
      <c r="S47" s="42"/>
    </row>
    <row r="48" spans="16:19" ht="12.75">
      <c r="P48" s="32"/>
      <c r="Q48" s="76" t="s">
        <v>144</v>
      </c>
      <c r="R48" s="87">
        <f>(-1/$Q$46)*LN(($R$46-$R$49)/$R$47)</f>
        <v>0.00034657359027997266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311</v>
      </c>
      <c r="Q50" s="74">
        <f>$AP$24</f>
        <v>10000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50"/>
  <sheetViews>
    <sheetView zoomScale="75" zoomScaleNormal="75" workbookViewId="0" topLeftCell="AC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162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163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164</v>
      </c>
      <c r="AP4" s="223">
        <f>SUM('予測用パラメタ'!F4:'予測用パラメタ'!F4)</f>
        <v>1750</v>
      </c>
    </row>
    <row r="5" spans="1:42" s="19" customFormat="1" ht="14.25" thickBot="1" thickTop="1">
      <c r="A5" s="40" t="s">
        <v>50</v>
      </c>
      <c r="B5" s="29"/>
      <c r="C5" s="114" t="s">
        <v>51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223">
        <f>SUM('予測用パラメタ'!F5:'予測用パラメタ'!F5)</f>
        <v>0.95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165</v>
      </c>
      <c r="T6" s="109"/>
      <c r="U6" s="119"/>
      <c r="V6" s="120"/>
      <c r="W6" s="121" t="s">
        <v>61</v>
      </c>
      <c r="X6" s="120"/>
      <c r="Y6" s="121" t="s">
        <v>166</v>
      </c>
      <c r="Z6" s="120"/>
      <c r="AA6" s="123" t="s">
        <v>62</v>
      </c>
      <c r="AB6" s="123" t="s">
        <v>63</v>
      </c>
      <c r="AC6" s="124" t="s">
        <v>64</v>
      </c>
      <c r="AD6" s="125" t="s">
        <v>65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167</v>
      </c>
      <c r="AJ6" s="150"/>
      <c r="AK6" s="22"/>
      <c r="AL6" s="140" t="s">
        <v>70</v>
      </c>
      <c r="AM6" s="53" t="s">
        <v>71</v>
      </c>
      <c r="AN6" s="156"/>
      <c r="AO6" s="160" t="s">
        <v>72</v>
      </c>
      <c r="AP6" s="223">
        <f>SUM('予測用パラメタ'!F6:'予測用パラメタ'!F6)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168</v>
      </c>
      <c r="M7" s="40" t="s">
        <v>168</v>
      </c>
      <c r="N7" s="99" t="s">
        <v>169</v>
      </c>
      <c r="P7" s="67" t="s">
        <v>166</v>
      </c>
      <c r="R7" s="93" t="s">
        <v>77</v>
      </c>
      <c r="S7" s="97" t="s">
        <v>78</v>
      </c>
      <c r="T7" s="97" t="s">
        <v>166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170</v>
      </c>
      <c r="AN7" s="156"/>
      <c r="AO7" s="160" t="s">
        <v>72</v>
      </c>
      <c r="AP7" s="223">
        <f>SUM('予測用パラメタ'!F7:'予測用パラメタ'!F7)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171</v>
      </c>
      <c r="F8" s="92" t="s">
        <v>4</v>
      </c>
      <c r="G8" s="92" t="s">
        <v>7</v>
      </c>
      <c r="H8" s="92" t="s">
        <v>84</v>
      </c>
      <c r="I8" s="39" t="s">
        <v>85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53" t="s">
        <v>90</v>
      </c>
      <c r="AN8" s="156"/>
      <c r="AO8" s="137" t="s">
        <v>91</v>
      </c>
      <c r="AP8" s="223">
        <f>SUM('予測用パラメタ'!F8:'予測用パラメタ'!F8)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172</v>
      </c>
      <c r="E9" s="130" t="s">
        <v>5</v>
      </c>
      <c r="F9" s="131" t="s">
        <v>6</v>
      </c>
      <c r="G9" s="131" t="s">
        <v>93</v>
      </c>
      <c r="H9" s="131" t="s">
        <v>94</v>
      </c>
      <c r="I9" s="129" t="s">
        <v>94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173</v>
      </c>
      <c r="T9" s="129" t="s">
        <v>173</v>
      </c>
      <c r="U9" s="129" t="s">
        <v>173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132" t="s">
        <v>101</v>
      </c>
      <c r="AD9" s="133" t="s">
        <v>102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66"/>
      <c r="AM9" s="53" t="s">
        <v>105</v>
      </c>
      <c r="AN9" s="156"/>
      <c r="AO9" s="137" t="s">
        <v>106</v>
      </c>
      <c r="AP9" s="223">
        <f>SUM('予測用パラメタ'!F9:'予測用パラメタ'!F9)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107</v>
      </c>
      <c r="AM10" s="58" t="s">
        <v>108</v>
      </c>
      <c r="AN10" s="165" t="s">
        <v>109</v>
      </c>
      <c r="AO10" s="160" t="s">
        <v>95</v>
      </c>
      <c r="AP10" s="223">
        <f>SUM('予測用パラメタ'!F13:'予測用パラメタ'!F13)</f>
        <v>100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174</v>
      </c>
      <c r="AN11" s="156" t="s">
        <v>110</v>
      </c>
      <c r="AO11" s="137" t="s">
        <v>150</v>
      </c>
      <c r="AP11" s="223">
        <f>SUM('予測用パラメタ'!F14:'予測用パラメタ'!F14)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151</v>
      </c>
      <c r="AO12" s="160" t="s">
        <v>152</v>
      </c>
      <c r="AP12" s="223">
        <f>SUM('予測用パラメタ'!F15:'予測用パラメタ'!F15)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153</v>
      </c>
      <c r="AN13" s="164"/>
      <c r="AO13" s="137" t="s">
        <v>111</v>
      </c>
      <c r="AP13" s="223">
        <f>SUM('予測用パラメタ'!F16:'予測用パラメタ'!F16)</f>
        <v>20000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100</v>
      </c>
      <c r="K14" s="216">
        <f aca="true" t="shared" si="6" ref="K14:K24">$K$38*$J14</f>
        <v>2000000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100</v>
      </c>
      <c r="O14" s="33">
        <f aca="true" t="shared" si="10" ref="O14:O24">$O$38*$N14</f>
        <v>2000000</v>
      </c>
      <c r="P14" s="217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3000000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112</v>
      </c>
      <c r="AM14" s="53" t="s">
        <v>113</v>
      </c>
      <c r="AN14" s="156" t="s">
        <v>109</v>
      </c>
      <c r="AO14" s="160" t="s">
        <v>95</v>
      </c>
      <c r="AP14" s="223">
        <f>SUM('予測用パラメタ'!F17:'予測用パラメタ'!F17)</f>
        <v>100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17482.49999939742</v>
      </c>
      <c r="E15" s="10">
        <f>SUM('価格・加入者指数 '!C12:'価格・加入者指数 '!C12)</f>
        <v>0.009999999387532455</v>
      </c>
      <c r="F15" s="34">
        <f t="shared" si="1"/>
        <v>113.50567386930068</v>
      </c>
      <c r="G15" s="34">
        <f t="shared" si="2"/>
        <v>113.50567386930068</v>
      </c>
      <c r="H15" s="34">
        <f t="shared" si="3"/>
        <v>23812.355320219838</v>
      </c>
      <c r="I15" s="33">
        <f t="shared" si="4"/>
        <v>23812.355320219838</v>
      </c>
      <c r="J15" s="51">
        <f t="shared" si="5"/>
        <v>46.24948108806766</v>
      </c>
      <c r="K15" s="216">
        <f t="shared" si="6"/>
        <v>924989.6217613532</v>
      </c>
      <c r="L15" s="34">
        <f t="shared" si="7"/>
        <v>104991.57034013195</v>
      </c>
      <c r="M15" s="33">
        <f t="shared" si="8"/>
        <v>128803.92566035179</v>
      </c>
      <c r="N15" s="217">
        <f t="shared" si="9"/>
        <v>46.24948108806766</v>
      </c>
      <c r="O15" s="33">
        <f t="shared" si="10"/>
        <v>924989.6217613532</v>
      </c>
      <c r="P15" s="217">
        <f t="shared" si="11"/>
        <v>46.24948108806766</v>
      </c>
      <c r="Q15" s="34">
        <f t="shared" si="12"/>
        <v>462494.8108806766</v>
      </c>
      <c r="R15" s="34">
        <f t="shared" si="13"/>
        <v>1387484.4326420298</v>
      </c>
      <c r="S15" s="34">
        <f t="shared" si="14"/>
        <v>104991.57034013195</v>
      </c>
      <c r="T15" s="34">
        <f t="shared" si="15"/>
        <v>52495.785170065974</v>
      </c>
      <c r="U15" s="33">
        <f t="shared" si="16"/>
        <v>157487.35551019793</v>
      </c>
      <c r="V15" s="34">
        <f t="shared" si="17"/>
        <v>1387484.4326420298</v>
      </c>
      <c r="W15" s="34">
        <f t="shared" si="18"/>
        <v>33460.81346740005</v>
      </c>
      <c r="X15" s="34">
        <f t="shared" si="19"/>
        <v>104991.57034013195</v>
      </c>
      <c r="Y15" s="34">
        <f t="shared" si="20"/>
        <v>9165.76409069352</v>
      </c>
      <c r="Z15" s="34">
        <f t="shared" si="21"/>
        <v>52495.785170065974</v>
      </c>
      <c r="AA15" s="33">
        <f t="shared" si="22"/>
        <v>157487.35551019793</v>
      </c>
      <c r="AB15" s="33">
        <f t="shared" si="23"/>
        <v>42626.577558093566</v>
      </c>
      <c r="AC15" s="62">
        <f t="shared" si="24"/>
        <v>56.517</v>
      </c>
      <c r="AD15" s="81">
        <f t="shared" si="25"/>
        <v>0.3</v>
      </c>
      <c r="AE15" s="33">
        <f t="shared" si="26"/>
        <v>6449.051872232057</v>
      </c>
      <c r="AF15" s="33">
        <f t="shared" si="27"/>
        <v>23812.355320219838</v>
      </c>
      <c r="AG15" s="33">
        <f t="shared" si="28"/>
        <v>49075.62943032562</v>
      </c>
      <c r="AH15" s="23">
        <f t="shared" si="29"/>
        <v>-25263.274110105784</v>
      </c>
      <c r="AI15" s="33">
        <f t="shared" si="30"/>
        <v>-25263.274110105784</v>
      </c>
      <c r="AJ15" s="11"/>
      <c r="AL15" s="61"/>
      <c r="AM15" s="83" t="s">
        <v>114</v>
      </c>
      <c r="AN15" s="156" t="s">
        <v>115</v>
      </c>
      <c r="AO15" s="137" t="s">
        <v>154</v>
      </c>
      <c r="AP15" s="223">
        <f>SUM('予測用パラメタ'!F18:'予測用パラメタ'!F18)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17432.01795800938</v>
      </c>
      <c r="E16" s="10">
        <f>SUM('価格・加入者指数 '!C13:'価格・加入者指数 '!C13)</f>
        <v>0.017623698656438612</v>
      </c>
      <c r="F16" s="34">
        <f t="shared" si="1"/>
        <v>274.47925967233783</v>
      </c>
      <c r="G16" s="34">
        <f t="shared" si="2"/>
        <v>160.97358580303717</v>
      </c>
      <c r="H16" s="34">
        <f t="shared" si="3"/>
        <v>57416.72860451175</v>
      </c>
      <c r="I16" s="33">
        <f t="shared" si="4"/>
        <v>33604.37328429191</v>
      </c>
      <c r="J16" s="51">
        <f t="shared" si="5"/>
        <v>15.907178924102148</v>
      </c>
      <c r="K16" s="216">
        <f t="shared" si="6"/>
        <v>318143.57848204294</v>
      </c>
      <c r="L16" s="34">
        <f t="shared" si="7"/>
        <v>51212.71262846443</v>
      </c>
      <c r="M16" s="33">
        <f t="shared" si="8"/>
        <v>108629.44123297618</v>
      </c>
      <c r="N16" s="217">
        <f t="shared" si="9"/>
        <v>33.614975420685774</v>
      </c>
      <c r="O16" s="33">
        <f t="shared" si="10"/>
        <v>672299.5084137155</v>
      </c>
      <c r="P16" s="217">
        <f t="shared" si="11"/>
        <v>15.907178924102148</v>
      </c>
      <c r="Q16" s="34">
        <f t="shared" si="12"/>
        <v>159071.78924102147</v>
      </c>
      <c r="R16" s="34">
        <f t="shared" si="13"/>
        <v>831371.297654737</v>
      </c>
      <c r="S16" s="34">
        <f t="shared" si="14"/>
        <v>108222.46260297493</v>
      </c>
      <c r="T16" s="34">
        <f t="shared" si="15"/>
        <v>25606.356314232216</v>
      </c>
      <c r="U16" s="33">
        <f t="shared" si="16"/>
        <v>133828.81891720716</v>
      </c>
      <c r="V16" s="34">
        <f t="shared" si="17"/>
        <v>831371.297654737</v>
      </c>
      <c r="W16" s="34">
        <f t="shared" si="18"/>
        <v>57287.35104690777</v>
      </c>
      <c r="X16" s="34">
        <f t="shared" si="19"/>
        <v>179753.21947570684</v>
      </c>
      <c r="Y16" s="34">
        <f t="shared" si="20"/>
        <v>12036.291492923374</v>
      </c>
      <c r="Z16" s="34">
        <f t="shared" si="21"/>
        <v>68936.37739360466</v>
      </c>
      <c r="AA16" s="33">
        <f t="shared" si="22"/>
        <v>248689.5968693115</v>
      </c>
      <c r="AB16" s="33">
        <f t="shared" si="23"/>
        <v>69323.64253983114</v>
      </c>
      <c r="AC16" s="62">
        <f t="shared" si="24"/>
        <v>56.517</v>
      </c>
      <c r="AD16" s="81">
        <f t="shared" si="25"/>
        <v>0.3</v>
      </c>
      <c r="AE16" s="33">
        <f t="shared" si="26"/>
        <v>15595.088096803218</v>
      </c>
      <c r="AF16" s="33">
        <f t="shared" si="27"/>
        <v>57416.72860451175</v>
      </c>
      <c r="AG16" s="33">
        <f t="shared" si="28"/>
        <v>84918.73063663435</v>
      </c>
      <c r="AH16" s="23">
        <f t="shared" si="29"/>
        <v>-27502.002032122604</v>
      </c>
      <c r="AI16" s="33">
        <f t="shared" si="30"/>
        <v>-52765.27614222839</v>
      </c>
      <c r="AJ16" s="11"/>
      <c r="AL16" s="61"/>
      <c r="AM16" s="105"/>
      <c r="AN16" s="156" t="s">
        <v>151</v>
      </c>
      <c r="AO16" s="160" t="s">
        <v>152</v>
      </c>
      <c r="AP16" s="223">
        <f>SUM('予測用パラメタ'!F19:'予測用パラメタ'!F19)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17238.333049713416</v>
      </c>
      <c r="E17" s="10">
        <f>SUM('価格・加入者指数 '!C14:'価格・加入者指数 '!C14)</f>
        <v>0.030878198003536556</v>
      </c>
      <c r="F17" s="34">
        <f t="shared" si="1"/>
        <v>622.3180070014067</v>
      </c>
      <c r="G17" s="34">
        <f t="shared" si="2"/>
        <v>347.8387473290689</v>
      </c>
      <c r="H17" s="34">
        <f t="shared" si="3"/>
        <v>128732.70081028962</v>
      </c>
      <c r="I17" s="33">
        <f t="shared" si="4"/>
        <v>71315.97220577787</v>
      </c>
      <c r="J17" s="51">
        <f t="shared" si="5"/>
        <v>2.3533105597635595</v>
      </c>
      <c r="K17" s="216">
        <f t="shared" si="6"/>
        <v>47066.21119527119</v>
      </c>
      <c r="L17" s="34">
        <f t="shared" si="7"/>
        <v>16371.451943688531</v>
      </c>
      <c r="M17" s="33">
        <f t="shared" si="8"/>
        <v>145104.15275397815</v>
      </c>
      <c r="N17" s="217">
        <f t="shared" si="9"/>
        <v>9.98746477108255</v>
      </c>
      <c r="O17" s="33">
        <f t="shared" si="10"/>
        <v>199749.295421651</v>
      </c>
      <c r="P17" s="217">
        <f t="shared" si="11"/>
        <v>2.3533105597635595</v>
      </c>
      <c r="Q17" s="34">
        <f t="shared" si="12"/>
        <v>23533.105597635596</v>
      </c>
      <c r="R17" s="34">
        <f t="shared" si="13"/>
        <v>223282.4010192866</v>
      </c>
      <c r="S17" s="34">
        <f t="shared" si="14"/>
        <v>69480.5446993312</v>
      </c>
      <c r="T17" s="34">
        <f t="shared" si="15"/>
        <v>8185.725971844266</v>
      </c>
      <c r="U17" s="33">
        <f t="shared" si="16"/>
        <v>77666.27067117547</v>
      </c>
      <c r="V17" s="34">
        <f t="shared" si="17"/>
        <v>223282.40101928663</v>
      </c>
      <c r="W17" s="34">
        <f t="shared" si="18"/>
        <v>61173.32186393512</v>
      </c>
      <c r="X17" s="34">
        <f t="shared" si="19"/>
        <v>191946.41312813028</v>
      </c>
      <c r="Y17" s="34">
        <f t="shared" si="20"/>
        <v>11363.982752942962</v>
      </c>
      <c r="Z17" s="34">
        <f t="shared" si="21"/>
        <v>65085.811872525555</v>
      </c>
      <c r="AA17" s="33">
        <f t="shared" si="22"/>
        <v>257032.22500065583</v>
      </c>
      <c r="AB17" s="33">
        <f t="shared" si="23"/>
        <v>72537.30461687809</v>
      </c>
      <c r="AC17" s="62">
        <f t="shared" si="24"/>
        <v>56.517</v>
      </c>
      <c r="AD17" s="81">
        <f t="shared" si="25"/>
        <v>0.3</v>
      </c>
      <c r="AE17" s="33">
        <f t="shared" si="26"/>
        <v>35358.24220379892</v>
      </c>
      <c r="AF17" s="33">
        <f t="shared" si="27"/>
        <v>128732.70081028962</v>
      </c>
      <c r="AG17" s="33">
        <f t="shared" si="28"/>
        <v>107895.546820677</v>
      </c>
      <c r="AH17" s="23">
        <f t="shared" si="29"/>
        <v>20837.15398961262</v>
      </c>
      <c r="AI17" s="33">
        <f t="shared" si="30"/>
        <v>-31928.122152615768</v>
      </c>
      <c r="AJ17" s="11"/>
      <c r="AL17" s="60"/>
      <c r="AM17" s="38" t="s">
        <v>153</v>
      </c>
      <c r="AN17" s="164"/>
      <c r="AO17" s="137" t="s">
        <v>111</v>
      </c>
      <c r="AP17" s="223">
        <f>SUM('予測用パラメタ'!F20:'予測用パラメタ'!F20)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16527.063978204016</v>
      </c>
      <c r="E18" s="10">
        <f>SUM('価格・加入者指数 '!C15:'価格・加入者指数 '!C15)</f>
        <v>0.05355772458165475</v>
      </c>
      <c r="F18" s="34">
        <f t="shared" si="1"/>
        <v>1316.765927996718</v>
      </c>
      <c r="G18" s="34">
        <f t="shared" si="2"/>
        <v>694.4479209953112</v>
      </c>
      <c r="H18" s="34">
        <f t="shared" si="3"/>
        <v>261147.29683585124</v>
      </c>
      <c r="I18" s="33">
        <f t="shared" si="4"/>
        <v>132414.59602556162</v>
      </c>
      <c r="J18" s="51">
        <f t="shared" si="5"/>
        <v>1.0112482468238946</v>
      </c>
      <c r="K18" s="216">
        <f t="shared" si="6"/>
        <v>20224.964936477892</v>
      </c>
      <c r="L18" s="34">
        <f t="shared" si="7"/>
        <v>14045.184852340137</v>
      </c>
      <c r="M18" s="33">
        <f t="shared" si="8"/>
        <v>275192.48168819136</v>
      </c>
      <c r="N18" s="217">
        <f t="shared" si="9"/>
        <v>1.822853577496737</v>
      </c>
      <c r="O18" s="33">
        <f t="shared" si="10"/>
        <v>36457.071549934735</v>
      </c>
      <c r="P18" s="217">
        <f t="shared" si="11"/>
        <v>1.0112482468238946</v>
      </c>
      <c r="Q18" s="34">
        <f t="shared" si="12"/>
        <v>10112.482468238946</v>
      </c>
      <c r="R18" s="34">
        <f t="shared" si="13"/>
        <v>46569.55401817368</v>
      </c>
      <c r="S18" s="34">
        <f t="shared" si="14"/>
        <v>25317.537543429484</v>
      </c>
      <c r="T18" s="34">
        <f t="shared" si="15"/>
        <v>7022.592426170068</v>
      </c>
      <c r="U18" s="33">
        <f t="shared" si="16"/>
        <v>32340.12996959955</v>
      </c>
      <c r="V18" s="34">
        <f t="shared" si="17"/>
        <v>46569.55401817368</v>
      </c>
      <c r="W18" s="34">
        <f t="shared" si="18"/>
        <v>49746.08340098996</v>
      </c>
      <c r="X18" s="34">
        <f t="shared" si="19"/>
        <v>156090.62880762463</v>
      </c>
      <c r="Y18" s="34">
        <f t="shared" si="20"/>
        <v>10605.976001888415</v>
      </c>
      <c r="Z18" s="34">
        <f t="shared" si="21"/>
        <v>60744.421545752666</v>
      </c>
      <c r="AA18" s="33">
        <f t="shared" si="22"/>
        <v>216835.0503533773</v>
      </c>
      <c r="AB18" s="33">
        <f t="shared" si="23"/>
        <v>60352.05940287838</v>
      </c>
      <c r="AC18" s="62">
        <f t="shared" si="24"/>
        <v>56.517</v>
      </c>
      <c r="AD18" s="81">
        <f t="shared" si="25"/>
        <v>0.3</v>
      </c>
      <c r="AE18" s="33">
        <f t="shared" si="26"/>
        <v>74814.68973098951</v>
      </c>
      <c r="AF18" s="33">
        <f t="shared" si="27"/>
        <v>261147.29683585124</v>
      </c>
      <c r="AG18" s="33">
        <f t="shared" si="28"/>
        <v>135166.7491338679</v>
      </c>
      <c r="AH18" s="23">
        <f t="shared" si="29"/>
        <v>125980.54770198333</v>
      </c>
      <c r="AI18" s="33">
        <f t="shared" si="30"/>
        <v>94052.42554936756</v>
      </c>
      <c r="AJ18" s="11"/>
      <c r="AL18" s="140" t="s">
        <v>116</v>
      </c>
      <c r="AM18" s="53" t="s">
        <v>108</v>
      </c>
      <c r="AN18" s="156" t="s">
        <v>109</v>
      </c>
      <c r="AO18" s="160" t="s">
        <v>95</v>
      </c>
      <c r="AP18" s="223">
        <f>SUM('予測用パラメタ'!F21:'予測用パラメタ'!F21)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14283.872030692626</v>
      </c>
      <c r="E19" s="10">
        <f>SUM('価格・加入者指数 '!C16:'価格・加入者指数 '!C16)</f>
        <v>0.09132524611740009</v>
      </c>
      <c r="F19" s="34">
        <f t="shared" si="1"/>
        <v>2597.617609130823</v>
      </c>
      <c r="G19" s="34">
        <f t="shared" si="2"/>
        <v>1280.851681134105</v>
      </c>
      <c r="H19" s="34">
        <f t="shared" si="3"/>
        <v>445248.45016198093</v>
      </c>
      <c r="I19" s="33">
        <f t="shared" si="4"/>
        <v>184101.1533261297</v>
      </c>
      <c r="J19" s="51">
        <f t="shared" si="5"/>
        <v>1.0000016372705969</v>
      </c>
      <c r="K19" s="216">
        <f t="shared" si="6"/>
        <v>20000.032745411936</v>
      </c>
      <c r="L19" s="34">
        <f t="shared" si="7"/>
        <v>25617.07556469803</v>
      </c>
      <c r="M19" s="33">
        <f t="shared" si="8"/>
        <v>470865.52572667896</v>
      </c>
      <c r="N19" s="217">
        <f t="shared" si="9"/>
        <v>1.014410226912194</v>
      </c>
      <c r="O19" s="33">
        <f t="shared" si="10"/>
        <v>20288.20453824388</v>
      </c>
      <c r="P19" s="217">
        <f t="shared" si="11"/>
        <v>1.0000016372705969</v>
      </c>
      <c r="Q19" s="34">
        <f t="shared" si="12"/>
        <v>10000.016372705968</v>
      </c>
      <c r="R19" s="34">
        <f t="shared" si="13"/>
        <v>30288.22091094985</v>
      </c>
      <c r="S19" s="34">
        <f t="shared" si="14"/>
        <v>25986.180890002255</v>
      </c>
      <c r="T19" s="34">
        <f t="shared" si="15"/>
        <v>12808.537782349014</v>
      </c>
      <c r="U19" s="33">
        <f t="shared" si="16"/>
        <v>38794.71867235127</v>
      </c>
      <c r="V19" s="34">
        <f t="shared" si="17"/>
        <v>30288.22091094985</v>
      </c>
      <c r="W19" s="34">
        <f t="shared" si="18"/>
        <v>42173.802470738185</v>
      </c>
      <c r="X19" s="34">
        <f t="shared" si="19"/>
        <v>132330.72629663692</v>
      </c>
      <c r="Y19" s="34">
        <f t="shared" si="20"/>
        <v>10990.543288756837</v>
      </c>
      <c r="Z19" s="34">
        <f t="shared" si="21"/>
        <v>62946.98332621327</v>
      </c>
      <c r="AA19" s="33">
        <f t="shared" si="22"/>
        <v>195277.70962285018</v>
      </c>
      <c r="AB19" s="33">
        <f t="shared" si="23"/>
        <v>53164.34575949502</v>
      </c>
      <c r="AC19" s="62">
        <f t="shared" si="24"/>
        <v>56.517</v>
      </c>
      <c r="AD19" s="81">
        <f t="shared" si="25"/>
        <v>0.3</v>
      </c>
      <c r="AE19" s="33">
        <f t="shared" si="26"/>
        <v>147588.83969798597</v>
      </c>
      <c r="AF19" s="33">
        <f t="shared" si="27"/>
        <v>445248.45016198093</v>
      </c>
      <c r="AG19" s="33">
        <f t="shared" si="28"/>
        <v>200753.18545748098</v>
      </c>
      <c r="AH19" s="23">
        <f t="shared" si="29"/>
        <v>244495.26470449995</v>
      </c>
      <c r="AI19" s="33">
        <f t="shared" si="30"/>
        <v>338547.69025386753</v>
      </c>
      <c r="AJ19" s="11"/>
      <c r="AL19" s="32"/>
      <c r="AM19" s="83" t="s">
        <v>114</v>
      </c>
      <c r="AN19" s="156" t="s">
        <v>115</v>
      </c>
      <c r="AO19" s="137" t="s">
        <v>154</v>
      </c>
      <c r="AP19" s="223">
        <f>SUM('予測用パラメタ'!F22:'予測用パラメタ'!F22)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9625</v>
      </c>
      <c r="E20" s="10">
        <f>SUM('価格・加入者指数 '!C17:'価格・加入者指数 '!C17)</f>
        <v>0.15146330233381258</v>
      </c>
      <c r="F20" s="34">
        <f t="shared" si="1"/>
        <v>4774.338006594391</v>
      </c>
      <c r="G20" s="34">
        <f t="shared" si="2"/>
        <v>2176.720397463568</v>
      </c>
      <c r="H20" s="34">
        <f t="shared" si="3"/>
        <v>551436.0397616521</v>
      </c>
      <c r="I20" s="33">
        <f t="shared" si="4"/>
        <v>106187.58959967119</v>
      </c>
      <c r="J20" s="51">
        <f t="shared" si="5"/>
        <v>1.0000000000004936</v>
      </c>
      <c r="K20" s="216">
        <f t="shared" si="6"/>
        <v>20000.000000009873</v>
      </c>
      <c r="L20" s="34">
        <f t="shared" si="7"/>
        <v>43534.40794929285</v>
      </c>
      <c r="M20" s="33">
        <f t="shared" si="8"/>
        <v>594970.4477109449</v>
      </c>
      <c r="N20" s="217">
        <f t="shared" si="9"/>
        <v>1.0000298521051818</v>
      </c>
      <c r="O20" s="33">
        <f t="shared" si="10"/>
        <v>20000.597042103636</v>
      </c>
      <c r="P20" s="217">
        <f t="shared" si="11"/>
        <v>1.0000000000004936</v>
      </c>
      <c r="Q20" s="34">
        <f t="shared" si="12"/>
        <v>10000.000000004937</v>
      </c>
      <c r="R20" s="34">
        <f t="shared" si="13"/>
        <v>30000.597042108573</v>
      </c>
      <c r="S20" s="34">
        <f t="shared" si="14"/>
        <v>43535.7075429965</v>
      </c>
      <c r="T20" s="34">
        <f t="shared" si="15"/>
        <v>21767.203974646425</v>
      </c>
      <c r="U20" s="33">
        <f t="shared" si="16"/>
        <v>65302.91151764292</v>
      </c>
      <c r="V20" s="34">
        <f t="shared" si="17"/>
        <v>30000.597042108573</v>
      </c>
      <c r="W20" s="34">
        <f t="shared" si="18"/>
        <v>42607.84161726691</v>
      </c>
      <c r="X20" s="34">
        <f t="shared" si="19"/>
        <v>133692.63136889524</v>
      </c>
      <c r="Y20" s="34">
        <f t="shared" si="20"/>
        <v>12872.148244513159</v>
      </c>
      <c r="Z20" s="34">
        <f t="shared" si="21"/>
        <v>73723.64401210286</v>
      </c>
      <c r="AA20" s="33">
        <f t="shared" si="22"/>
        <v>207416.2753809981</v>
      </c>
      <c r="AB20" s="33">
        <f t="shared" si="23"/>
        <v>55479.989861780065</v>
      </c>
      <c r="AC20" s="62">
        <f t="shared" si="24"/>
        <v>56.517</v>
      </c>
      <c r="AD20" s="81">
        <f t="shared" si="25"/>
        <v>0.3</v>
      </c>
      <c r="AE20" s="33">
        <f t="shared" si="26"/>
        <v>271263.5625206735</v>
      </c>
      <c r="AF20" s="33">
        <f t="shared" si="27"/>
        <v>551436.0397616521</v>
      </c>
      <c r="AG20" s="33">
        <f t="shared" si="28"/>
        <v>326743.5523824536</v>
      </c>
      <c r="AH20" s="23">
        <f t="shared" si="29"/>
        <v>224692.48737919854</v>
      </c>
      <c r="AI20" s="33">
        <f t="shared" si="30"/>
        <v>563240.1776330661</v>
      </c>
      <c r="AJ20" s="11"/>
      <c r="AL20" s="32"/>
      <c r="AM20" s="105"/>
      <c r="AN20" s="156" t="s">
        <v>151</v>
      </c>
      <c r="AO20" s="160" t="s">
        <v>152</v>
      </c>
      <c r="AP20" s="223">
        <f>SUM('予測用パラメタ'!F23:'予測用パラメタ'!F23)</f>
        <v>1.1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4966.127969307374</v>
      </c>
      <c r="E21" s="10">
        <f>SUM('価格・加入者指数 '!C18:'価格・加入者指数 '!C18)</f>
        <v>0.2407119956002155</v>
      </c>
      <c r="F21" s="34">
        <f t="shared" si="1"/>
        <v>8143.225691215708</v>
      </c>
      <c r="G21" s="34">
        <f t="shared" si="2"/>
        <v>3368.887684621317</v>
      </c>
      <c r="H21" s="34">
        <f t="shared" si="3"/>
        <v>485283.61038634443</v>
      </c>
      <c r="I21" s="33">
        <f t="shared" si="4"/>
        <v>-66152.42937530769</v>
      </c>
      <c r="J21" s="51">
        <f t="shared" si="5"/>
        <v>1</v>
      </c>
      <c r="K21" s="216">
        <f t="shared" si="6"/>
        <v>20000</v>
      </c>
      <c r="L21" s="34">
        <f t="shared" si="7"/>
        <v>67377.75369242634</v>
      </c>
      <c r="M21" s="33">
        <f t="shared" si="8"/>
        <v>552661.3640787707</v>
      </c>
      <c r="N21" s="217">
        <f t="shared" si="9"/>
        <v>1.0000000080108147</v>
      </c>
      <c r="O21" s="33">
        <f t="shared" si="10"/>
        <v>20000.000160216292</v>
      </c>
      <c r="P21" s="217">
        <f t="shared" si="11"/>
        <v>1</v>
      </c>
      <c r="Q21" s="34">
        <f t="shared" si="12"/>
        <v>10000</v>
      </c>
      <c r="R21" s="34">
        <f t="shared" si="13"/>
        <v>30000.000160216292</v>
      </c>
      <c r="S21" s="34">
        <f t="shared" si="14"/>
        <v>67377.75423217703</v>
      </c>
      <c r="T21" s="34">
        <f t="shared" si="15"/>
        <v>33688.87684621317</v>
      </c>
      <c r="U21" s="33">
        <f t="shared" si="16"/>
        <v>101066.6310783902</v>
      </c>
      <c r="V21" s="34">
        <f t="shared" si="17"/>
        <v>30000.000160216292</v>
      </c>
      <c r="W21" s="34">
        <f t="shared" si="18"/>
        <v>50502.01276763876</v>
      </c>
      <c r="X21" s="34">
        <f t="shared" si="19"/>
        <v>158462.54398380534</v>
      </c>
      <c r="Y21" s="34">
        <f t="shared" si="20"/>
        <v>16506.749058369984</v>
      </c>
      <c r="Z21" s="34">
        <f t="shared" si="21"/>
        <v>94540.37261380287</v>
      </c>
      <c r="AA21" s="33">
        <f t="shared" si="22"/>
        <v>253002.91659760821</v>
      </c>
      <c r="AB21" s="33">
        <f t="shared" si="23"/>
        <v>67008.76182600873</v>
      </c>
      <c r="AC21" s="62">
        <f t="shared" si="24"/>
        <v>56.517</v>
      </c>
      <c r="AD21" s="81">
        <f t="shared" si="25"/>
        <v>0.3</v>
      </c>
      <c r="AE21" s="33">
        <f t="shared" si="26"/>
        <v>462673.6540978029</v>
      </c>
      <c r="AF21" s="33">
        <f t="shared" si="27"/>
        <v>485283.61038634443</v>
      </c>
      <c r="AG21" s="33">
        <f t="shared" si="28"/>
        <v>529682.4159238116</v>
      </c>
      <c r="AH21" s="23">
        <f t="shared" si="29"/>
        <v>-44398.80553746718</v>
      </c>
      <c r="AI21" s="33">
        <f t="shared" si="30"/>
        <v>518841.3720955989</v>
      </c>
      <c r="AJ21" s="11"/>
      <c r="AL21" s="66"/>
      <c r="AM21" s="38" t="s">
        <v>153</v>
      </c>
      <c r="AN21" s="164"/>
      <c r="AO21" s="137" t="s">
        <v>111</v>
      </c>
      <c r="AP21" s="223">
        <f>SUM('予測用パラメタ'!F24:'予測用パラメタ'!F24)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2722.9360217959857</v>
      </c>
      <c r="E22" s="10">
        <f>SUM('価格・加入者指数 '!C19:'価格・加入者指数 '!C19)</f>
        <v>0.36022447611689157</v>
      </c>
      <c r="F22" s="34">
        <f t="shared" si="1"/>
        <v>12788.109876903074</v>
      </c>
      <c r="G22" s="34">
        <f t="shared" si="2"/>
        <v>4644.884185687366</v>
      </c>
      <c r="H22" s="34">
        <f t="shared" si="3"/>
        <v>417854.4604140528</v>
      </c>
      <c r="I22" s="33">
        <f t="shared" si="4"/>
        <v>-67429.1499722916</v>
      </c>
      <c r="J22" s="51">
        <f t="shared" si="5"/>
        <v>1</v>
      </c>
      <c r="K22" s="216">
        <f t="shared" si="6"/>
        <v>20000</v>
      </c>
      <c r="L22" s="34">
        <f t="shared" si="7"/>
        <v>92897.68371374732</v>
      </c>
      <c r="M22" s="33">
        <f t="shared" si="8"/>
        <v>510752.14412780013</v>
      </c>
      <c r="N22" s="217">
        <f t="shared" si="9"/>
        <v>1.0000000000012057</v>
      </c>
      <c r="O22" s="33">
        <f t="shared" si="10"/>
        <v>20000.000000024113</v>
      </c>
      <c r="P22" s="217">
        <f t="shared" si="11"/>
        <v>1</v>
      </c>
      <c r="Q22" s="34">
        <f t="shared" si="12"/>
        <v>10000</v>
      </c>
      <c r="R22" s="34">
        <f t="shared" si="13"/>
        <v>30000.000000024113</v>
      </c>
      <c r="S22" s="34">
        <f t="shared" si="14"/>
        <v>92897.68371385933</v>
      </c>
      <c r="T22" s="34">
        <f t="shared" si="15"/>
        <v>46448.84185687366</v>
      </c>
      <c r="U22" s="33">
        <f t="shared" si="16"/>
        <v>139346.52557073298</v>
      </c>
      <c r="V22" s="34">
        <f t="shared" si="17"/>
        <v>30000.000000024113</v>
      </c>
      <c r="W22" s="34">
        <f t="shared" si="18"/>
        <v>64013.513098199255</v>
      </c>
      <c r="X22" s="34">
        <f t="shared" si="19"/>
        <v>200858.21493002592</v>
      </c>
      <c r="Y22" s="34">
        <f t="shared" si="20"/>
        <v>21734.63846098872</v>
      </c>
      <c r="Z22" s="34">
        <f t="shared" si="21"/>
        <v>124482.46541230654</v>
      </c>
      <c r="AA22" s="33">
        <f t="shared" si="22"/>
        <v>325340.68034233246</v>
      </c>
      <c r="AB22" s="33">
        <f t="shared" si="23"/>
        <v>85748.15155918797</v>
      </c>
      <c r="AC22" s="62">
        <f t="shared" si="24"/>
        <v>56.517</v>
      </c>
      <c r="AD22" s="81">
        <f t="shared" si="25"/>
        <v>0.3</v>
      </c>
      <c r="AE22" s="33">
        <f t="shared" si="26"/>
        <v>726582.038876002</v>
      </c>
      <c r="AF22" s="33">
        <f t="shared" si="27"/>
        <v>417854.4604140528</v>
      </c>
      <c r="AG22" s="33">
        <f t="shared" si="28"/>
        <v>812330.19043519</v>
      </c>
      <c r="AH22" s="23">
        <f t="shared" si="29"/>
        <v>-394475.73002113716</v>
      </c>
      <c r="AI22" s="33">
        <f t="shared" si="30"/>
        <v>124365.64207446174</v>
      </c>
      <c r="AJ22" s="11"/>
      <c r="AL22" s="32" t="s">
        <v>117</v>
      </c>
      <c r="AM22" s="83" t="s">
        <v>118</v>
      </c>
      <c r="AN22" s="156" t="s">
        <v>110</v>
      </c>
      <c r="AO22" s="137" t="s">
        <v>150</v>
      </c>
      <c r="AP22" s="166" t="s">
        <v>155</v>
      </c>
    </row>
    <row r="23" spans="1:42" ht="12.75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2011.6669502865846</v>
      </c>
      <c r="E23" s="10">
        <f>SUM('価格・加入者指数 '!C20:'価格・加入者指数 '!C20)</f>
        <v>0.5</v>
      </c>
      <c r="F23" s="34">
        <f t="shared" si="1"/>
        <v>18347.597404451288</v>
      </c>
      <c r="G23" s="34">
        <f t="shared" si="2"/>
        <v>5559.487527548214</v>
      </c>
      <c r="H23" s="34">
        <f t="shared" si="3"/>
        <v>442911.0637883829</v>
      </c>
      <c r="I23" s="33">
        <f t="shared" si="4"/>
        <v>25056.603374330094</v>
      </c>
      <c r="J23" s="51">
        <f t="shared" si="5"/>
        <v>1</v>
      </c>
      <c r="K23" s="216">
        <f t="shared" si="6"/>
        <v>20000</v>
      </c>
      <c r="L23" s="34">
        <f t="shared" si="7"/>
        <v>111189.75055096427</v>
      </c>
      <c r="M23" s="33">
        <f t="shared" si="8"/>
        <v>554100.8143393472</v>
      </c>
      <c r="N23" s="217">
        <f t="shared" si="9"/>
        <v>1.0000000000000022</v>
      </c>
      <c r="O23" s="33">
        <f t="shared" si="10"/>
        <v>20000.000000000044</v>
      </c>
      <c r="P23" s="217">
        <f t="shared" si="11"/>
        <v>1</v>
      </c>
      <c r="Q23" s="34">
        <f t="shared" si="12"/>
        <v>10000</v>
      </c>
      <c r="R23" s="34">
        <f t="shared" si="13"/>
        <v>30000.000000000044</v>
      </c>
      <c r="S23" s="34">
        <f t="shared" si="14"/>
        <v>111189.75055096451</v>
      </c>
      <c r="T23" s="34">
        <f t="shared" si="15"/>
        <v>55594.87527548213</v>
      </c>
      <c r="U23" s="33">
        <f t="shared" si="16"/>
        <v>166784.62582644663</v>
      </c>
      <c r="V23" s="34">
        <f t="shared" si="17"/>
        <v>30000.00000000004</v>
      </c>
      <c r="W23" s="34">
        <f t="shared" si="18"/>
        <v>79048.57997439553</v>
      </c>
      <c r="X23" s="34">
        <f t="shared" si="19"/>
        <v>248034.45238279115</v>
      </c>
      <c r="Y23" s="34">
        <f t="shared" si="20"/>
        <v>27646.635808799274</v>
      </c>
      <c r="Z23" s="34">
        <f t="shared" si="21"/>
        <v>158342.70222679997</v>
      </c>
      <c r="AA23" s="33">
        <f t="shared" si="22"/>
        <v>406377.1546095911</v>
      </c>
      <c r="AB23" s="33">
        <f t="shared" si="23"/>
        <v>106695.2157831948</v>
      </c>
      <c r="AC23" s="62">
        <f t="shared" si="24"/>
        <v>56.517</v>
      </c>
      <c r="AD23" s="81">
        <f t="shared" si="25"/>
        <v>0.3</v>
      </c>
      <c r="AE23" s="33">
        <f t="shared" si="26"/>
        <v>1042455.4417287088</v>
      </c>
      <c r="AF23" s="33">
        <f t="shared" si="27"/>
        <v>442911.0637883829</v>
      </c>
      <c r="AG23" s="33">
        <f t="shared" si="28"/>
        <v>1149150.6575119037</v>
      </c>
      <c r="AH23" s="23">
        <f t="shared" si="29"/>
        <v>-706239.5937235208</v>
      </c>
      <c r="AI23" s="33">
        <f t="shared" si="30"/>
        <v>-581873.9516490591</v>
      </c>
      <c r="AJ23" s="11"/>
      <c r="AL23" s="28"/>
      <c r="AM23" s="105"/>
      <c r="AN23" s="156" t="s">
        <v>151</v>
      </c>
      <c r="AO23" s="160" t="s">
        <v>152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1817.9820419906177</v>
      </c>
      <c r="E24" s="10">
        <f>SUM('価格・加入者指数 '!C21:'価格・加入者指数 '!C21)</f>
        <v>0.6397755238831084</v>
      </c>
      <c r="F24" s="34">
        <f t="shared" si="1"/>
        <v>24028.272017973362</v>
      </c>
      <c r="G24" s="34">
        <f t="shared" si="2"/>
        <v>5680.674613522075</v>
      </c>
      <c r="H24" s="34">
        <f t="shared" si="3"/>
        <v>524195.60434489476</v>
      </c>
      <c r="I24" s="33">
        <f t="shared" si="4"/>
        <v>81284.54055651184</v>
      </c>
      <c r="J24" s="51">
        <f t="shared" si="5"/>
        <v>1</v>
      </c>
      <c r="K24" s="216">
        <f t="shared" si="6"/>
        <v>20000</v>
      </c>
      <c r="L24" s="34">
        <f t="shared" si="7"/>
        <v>113613.4922704415</v>
      </c>
      <c r="M24" s="33">
        <f t="shared" si="8"/>
        <v>637809.0966153363</v>
      </c>
      <c r="N24" s="217">
        <f t="shared" si="9"/>
        <v>1.0000000000000009</v>
      </c>
      <c r="O24" s="33">
        <f t="shared" si="10"/>
        <v>20000.00000000002</v>
      </c>
      <c r="P24" s="217">
        <f t="shared" si="11"/>
        <v>1</v>
      </c>
      <c r="Q24" s="34">
        <f t="shared" si="12"/>
        <v>10000</v>
      </c>
      <c r="R24" s="34">
        <f t="shared" si="13"/>
        <v>30000.00000000002</v>
      </c>
      <c r="S24" s="34">
        <f t="shared" si="14"/>
        <v>113613.4922704416</v>
      </c>
      <c r="T24" s="34">
        <f t="shared" si="15"/>
        <v>56806.74613522075</v>
      </c>
      <c r="U24" s="33">
        <f t="shared" si="16"/>
        <v>170420.23840566236</v>
      </c>
      <c r="V24" s="34">
        <f t="shared" si="17"/>
        <v>30000.000000000022</v>
      </c>
      <c r="W24" s="34">
        <f t="shared" si="18"/>
        <v>90064.4175231454</v>
      </c>
      <c r="X24" s="34">
        <f t="shared" si="19"/>
        <v>282599.3646788372</v>
      </c>
      <c r="Y24" s="34">
        <f t="shared" si="20"/>
        <v>32737.991071792465</v>
      </c>
      <c r="Z24" s="34">
        <f t="shared" si="21"/>
        <v>187502.81255322145</v>
      </c>
      <c r="AA24" s="33">
        <f t="shared" si="22"/>
        <v>470102.1772320586</v>
      </c>
      <c r="AB24" s="33">
        <f t="shared" si="23"/>
        <v>122802.40859493786</v>
      </c>
      <c r="AC24" s="62">
        <f t="shared" si="24"/>
        <v>56.517</v>
      </c>
      <c r="AD24" s="81">
        <f t="shared" si="25"/>
        <v>0.3</v>
      </c>
      <c r="AE24" s="33">
        <f t="shared" si="26"/>
        <v>1365214.3312451926</v>
      </c>
      <c r="AF24" s="33">
        <f t="shared" si="27"/>
        <v>524195.60434489476</v>
      </c>
      <c r="AG24" s="33">
        <f t="shared" si="28"/>
        <v>1488016.7398401303</v>
      </c>
      <c r="AH24" s="23">
        <f t="shared" si="29"/>
        <v>-963821.1354952356</v>
      </c>
      <c r="AI24" s="33">
        <f t="shared" si="30"/>
        <v>-1545695.0871442948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175</v>
      </c>
      <c r="D29" s="147"/>
      <c r="E29" s="148"/>
      <c r="F29" s="2"/>
      <c r="G29" s="19"/>
      <c r="H29" s="90"/>
      <c r="I29" s="2"/>
      <c r="J29" s="38" t="s">
        <v>119</v>
      </c>
      <c r="K29" s="37"/>
      <c r="L29" s="37"/>
      <c r="M29" s="18"/>
      <c r="N29" s="38" t="s">
        <v>120</v>
      </c>
      <c r="O29" s="37"/>
      <c r="P29" s="37"/>
      <c r="Q29" s="18"/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42" t="s">
        <v>122</v>
      </c>
      <c r="AD29" s="49"/>
      <c r="AE29" s="18"/>
      <c r="AF29" s="42" t="s">
        <v>123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124</v>
      </c>
      <c r="D30" s="68">
        <f>$AP$4</f>
        <v>1750</v>
      </c>
      <c r="E30" s="18" t="s">
        <v>164</v>
      </c>
      <c r="H30" s="24"/>
      <c r="J30" s="58" t="s">
        <v>176</v>
      </c>
      <c r="K30" s="53" t="s">
        <v>125</v>
      </c>
      <c r="L30" s="82"/>
      <c r="M30" s="59"/>
      <c r="N30" s="58" t="s">
        <v>176</v>
      </c>
      <c r="O30" s="53" t="s">
        <v>125</v>
      </c>
      <c r="P30" s="82"/>
      <c r="Q30" s="59"/>
      <c r="W30" s="53" t="s">
        <v>71</v>
      </c>
      <c r="X30" s="143">
        <f>$AP$6</f>
        <v>0.3187</v>
      </c>
      <c r="Y30" s="35" t="s">
        <v>72</v>
      </c>
      <c r="AC30" s="53" t="s">
        <v>126</v>
      </c>
      <c r="AD30" s="141">
        <f>$AP$8</f>
        <v>56.517</v>
      </c>
      <c r="AE30" s="57" t="s">
        <v>91</v>
      </c>
      <c r="AF30" s="58"/>
      <c r="AO30" s="161"/>
      <c r="AP30" s="12"/>
    </row>
    <row r="31" spans="3:42" s="25" customFormat="1" ht="13.5" thickBot="1">
      <c r="C31" s="67" t="s">
        <v>127</v>
      </c>
      <c r="D31" s="69">
        <f>$AP$5</f>
        <v>0.95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59"/>
      <c r="N31" s="58" t="s">
        <v>8</v>
      </c>
      <c r="O31" s="58" t="s">
        <v>128</v>
      </c>
      <c r="P31" s="83" t="s">
        <v>129</v>
      </c>
      <c r="Q31" s="59"/>
      <c r="W31" s="53" t="s">
        <v>130</v>
      </c>
      <c r="X31" s="144">
        <f>$AP$7</f>
        <v>0.1746</v>
      </c>
      <c r="Y31" s="35" t="s">
        <v>131</v>
      </c>
      <c r="AC31" s="53" t="s">
        <v>132</v>
      </c>
      <c r="AD31" s="142">
        <f>$AP$9</f>
        <v>0.3</v>
      </c>
      <c r="AE31" s="57" t="s">
        <v>106</v>
      </c>
      <c r="AF31" s="36" t="s">
        <v>133</v>
      </c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$AP$10</f>
        <v>100</v>
      </c>
      <c r="M32" s="59" t="s">
        <v>136</v>
      </c>
      <c r="N32" s="58" t="s">
        <v>134</v>
      </c>
      <c r="O32" s="77" t="s">
        <v>135</v>
      </c>
      <c r="P32" s="84">
        <f>$AP$14</f>
        <v>100</v>
      </c>
      <c r="Q32" s="59" t="s">
        <v>136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177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$AP$11</f>
        <v>1000</v>
      </c>
      <c r="L34" s="84">
        <f>$AP$12</f>
        <v>1.1</v>
      </c>
      <c r="M34" s="59"/>
      <c r="N34" s="53" t="s">
        <v>141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142</v>
      </c>
      <c r="K35" s="75" t="s">
        <v>143</v>
      </c>
      <c r="L35" s="86">
        <f>$L$32-1</f>
        <v>99</v>
      </c>
      <c r="M35" s="42"/>
      <c r="N35" s="140" t="s">
        <v>142</v>
      </c>
      <c r="O35" s="75" t="s">
        <v>143</v>
      </c>
      <c r="P35" s="86">
        <f>$P$32-1</f>
        <v>99</v>
      </c>
      <c r="Q35" s="42"/>
    </row>
    <row r="36" spans="10:17" ht="12.75">
      <c r="J36" s="32"/>
      <c r="K36" s="76" t="s">
        <v>144</v>
      </c>
      <c r="L36" s="87">
        <f>(-1/$K$34)*LN(($L$34-$L$37)/$L$35)</f>
        <v>0.006897704943128635</v>
      </c>
      <c r="M36" s="42"/>
      <c r="N36" s="32"/>
      <c r="O36" s="76" t="s">
        <v>144</v>
      </c>
      <c r="P36" s="87">
        <f>(-1/$O$34)*LN(($P$34-$P$37)/$P$35)</f>
        <v>0.006897704943128635</v>
      </c>
      <c r="Q36" s="42"/>
    </row>
    <row r="37" spans="10:17" ht="13.5" thickBot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</row>
    <row r="38" spans="10:17" ht="14.25" thickBot="1" thickTop="1">
      <c r="J38" s="38" t="s">
        <v>178</v>
      </c>
      <c r="K38" s="74">
        <f>$AP$13</f>
        <v>20000</v>
      </c>
      <c r="L38" s="18" t="s">
        <v>111</v>
      </c>
      <c r="M38" s="42"/>
      <c r="N38" s="38" t="s">
        <v>146</v>
      </c>
      <c r="O38" s="74">
        <f>$AP$17</f>
        <v>20000</v>
      </c>
      <c r="P38" s="18" t="s">
        <v>111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147</v>
      </c>
      <c r="Q41" s="37"/>
      <c r="R41" s="37"/>
      <c r="S41" s="18"/>
    </row>
    <row r="42" spans="16:19" ht="12.75">
      <c r="P42" s="58" t="s">
        <v>148</v>
      </c>
      <c r="Q42" s="53" t="s">
        <v>125</v>
      </c>
      <c r="R42" s="82"/>
      <c r="S42" s="59"/>
    </row>
    <row r="43" spans="16:19" ht="13.5" thickBot="1">
      <c r="P43" s="58" t="s">
        <v>8</v>
      </c>
      <c r="Q43" s="58" t="s">
        <v>128</v>
      </c>
      <c r="R43" s="83" t="s">
        <v>129</v>
      </c>
      <c r="S43" s="59"/>
    </row>
    <row r="44" spans="16:19" ht="14.25" thickBot="1" thickTop="1">
      <c r="P44" s="58" t="s">
        <v>113</v>
      </c>
      <c r="Q44" s="77" t="s">
        <v>135</v>
      </c>
      <c r="R44" s="84">
        <f>$AP$18</f>
        <v>100</v>
      </c>
      <c r="S44" s="59" t="s">
        <v>136</v>
      </c>
    </row>
    <row r="45" spans="16:19" ht="14.25" thickBot="1" thickTop="1">
      <c r="P45" s="58" t="s">
        <v>177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179</v>
      </c>
      <c r="Q46" s="74">
        <f>$AP$19</f>
        <v>1000</v>
      </c>
      <c r="R46" s="84">
        <f>$AP$20</f>
        <v>1.1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99</v>
      </c>
      <c r="S47" s="42"/>
    </row>
    <row r="48" spans="16:19" ht="12.75">
      <c r="P48" s="32"/>
      <c r="Q48" s="76" t="s">
        <v>144</v>
      </c>
      <c r="R48" s="87">
        <f>(-1/$Q$46)*LN(($R$46-$R$49)/$R$47)</f>
        <v>0.006897704943128635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178</v>
      </c>
      <c r="Q50" s="74">
        <f>$AP$21</f>
        <v>10000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180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181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182</v>
      </c>
      <c r="AP4" s="215">
        <f>SUM('予測用パラメタ'!G4:'予測用パラメタ'!G4)</f>
        <v>2000</v>
      </c>
    </row>
    <row r="5" spans="1:42" s="19" customFormat="1" ht="14.25" thickBot="1" thickTop="1">
      <c r="A5" s="40" t="s">
        <v>50</v>
      </c>
      <c r="B5" s="29"/>
      <c r="C5" s="114" t="s">
        <v>51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215">
        <f>SUM('予測用パラメタ'!G5:'予測用パラメタ'!G5)</f>
        <v>0.8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183</v>
      </c>
      <c r="T6" s="109"/>
      <c r="U6" s="119"/>
      <c r="V6" s="120"/>
      <c r="W6" s="121" t="s">
        <v>61</v>
      </c>
      <c r="X6" s="120"/>
      <c r="Y6" s="121" t="s">
        <v>184</v>
      </c>
      <c r="Z6" s="120"/>
      <c r="AA6" s="123" t="s">
        <v>62</v>
      </c>
      <c r="AB6" s="123" t="s">
        <v>63</v>
      </c>
      <c r="AC6" s="124" t="s">
        <v>64</v>
      </c>
      <c r="AD6" s="125" t="s">
        <v>65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185</v>
      </c>
      <c r="AJ6" s="150"/>
      <c r="AK6" s="22"/>
      <c r="AL6" s="140" t="s">
        <v>70</v>
      </c>
      <c r="AM6" s="53" t="s">
        <v>71</v>
      </c>
      <c r="AN6" s="156"/>
      <c r="AO6" s="160" t="s">
        <v>72</v>
      </c>
      <c r="AP6" s="215">
        <f>SUM('予測用パラメタ'!G6:'予測用パラメタ'!G6)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186</v>
      </c>
      <c r="M7" s="40" t="s">
        <v>186</v>
      </c>
      <c r="N7" s="99" t="s">
        <v>187</v>
      </c>
      <c r="P7" s="67" t="s">
        <v>184</v>
      </c>
      <c r="R7" s="93" t="s">
        <v>77</v>
      </c>
      <c r="S7" s="97" t="s">
        <v>78</v>
      </c>
      <c r="T7" s="97" t="s">
        <v>184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188</v>
      </c>
      <c r="AN7" s="156"/>
      <c r="AO7" s="160" t="s">
        <v>72</v>
      </c>
      <c r="AP7" s="215">
        <f>SUM('予測用パラメタ'!G7:'予測用パラメタ'!G7)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189</v>
      </c>
      <c r="F8" s="92" t="s">
        <v>4</v>
      </c>
      <c r="G8" s="92" t="s">
        <v>7</v>
      </c>
      <c r="H8" s="92" t="s">
        <v>84</v>
      </c>
      <c r="I8" s="39" t="s">
        <v>85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53" t="s">
        <v>90</v>
      </c>
      <c r="AN8" s="156"/>
      <c r="AO8" s="137" t="s">
        <v>91</v>
      </c>
      <c r="AP8" s="215">
        <f>SUM('予測用パラメタ'!G8:'予測用パラメタ'!G8)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190</v>
      </c>
      <c r="E9" s="130" t="s">
        <v>5</v>
      </c>
      <c r="F9" s="131" t="s">
        <v>6</v>
      </c>
      <c r="G9" s="131" t="s">
        <v>93</v>
      </c>
      <c r="H9" s="131" t="s">
        <v>94</v>
      </c>
      <c r="I9" s="129" t="s">
        <v>94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191</v>
      </c>
      <c r="T9" s="129" t="s">
        <v>191</v>
      </c>
      <c r="U9" s="129" t="s">
        <v>191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132" t="s">
        <v>101</v>
      </c>
      <c r="AD9" s="133" t="s">
        <v>102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66"/>
      <c r="AM9" s="53" t="s">
        <v>105</v>
      </c>
      <c r="AN9" s="156"/>
      <c r="AO9" s="137" t="s">
        <v>106</v>
      </c>
      <c r="AP9" s="215">
        <f>SUM('予測用パラメタ'!G9:'予測用パラメタ'!G9)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107</v>
      </c>
      <c r="AM10" s="58" t="s">
        <v>108</v>
      </c>
      <c r="AN10" s="165" t="s">
        <v>109</v>
      </c>
      <c r="AO10" s="160" t="s">
        <v>95</v>
      </c>
      <c r="AP10" s="215">
        <f>SUM('予測用パラメタ'!G13:'予測用パラメタ'!G13)</f>
        <v>10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192</v>
      </c>
      <c r="AN11" s="156" t="s">
        <v>110</v>
      </c>
      <c r="AO11" s="137" t="s">
        <v>150</v>
      </c>
      <c r="AP11" s="215">
        <f>SUM('予測用パラメタ'!G14:'予測用パラメタ'!G14)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151</v>
      </c>
      <c r="AO12" s="160" t="s">
        <v>152</v>
      </c>
      <c r="AP12" s="215">
        <f>SUM('予測用パラメタ'!G15:'予測用パラメタ'!G15)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153</v>
      </c>
      <c r="AN13" s="164"/>
      <c r="AO13" s="137" t="s">
        <v>111</v>
      </c>
      <c r="AP13" s="215">
        <f>SUM('予測用パラメタ'!G16:'予測用パラメタ'!G16)</f>
        <v>30000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</v>
      </c>
      <c r="K14" s="216">
        <f aca="true" t="shared" si="6" ref="K14:K24">$K$38*$J14</f>
        <v>300000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10</v>
      </c>
      <c r="O14" s="33">
        <f aca="true" t="shared" si="10" ref="O14:O24">$O$38*$N14</f>
        <v>200000</v>
      </c>
      <c r="P14" s="217">
        <f aca="true" t="shared" si="11" ref="P14:P24">$R$47*EXP(-$R$48*$F14)+$R$49</f>
        <v>10</v>
      </c>
      <c r="Q14" s="34">
        <f aca="true" t="shared" si="12" ref="Q14:Q24">$Q$50*$P14</f>
        <v>100000</v>
      </c>
      <c r="R14" s="34">
        <f aca="true" t="shared" si="13" ref="R14:R24">$O14+$Q14</f>
        <v>300000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112</v>
      </c>
      <c r="AM14" s="53" t="s">
        <v>113</v>
      </c>
      <c r="AN14" s="156" t="s">
        <v>109</v>
      </c>
      <c r="AO14" s="160" t="s">
        <v>95</v>
      </c>
      <c r="AP14" s="215">
        <f>SUM('予測用パラメタ'!G17:'予測用パラメタ'!G17)</f>
        <v>10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19979.999999311334</v>
      </c>
      <c r="E15" s="10">
        <f>SUM('価格・加入者指数 '!C12:'価格・加入者指数 '!C12)</f>
        <v>0.009999999387532455</v>
      </c>
      <c r="F15" s="34">
        <f t="shared" si="1"/>
        <v>95.58372536362164</v>
      </c>
      <c r="G15" s="34">
        <f t="shared" si="2"/>
        <v>95.58372536362164</v>
      </c>
      <c r="H15" s="34">
        <f t="shared" si="3"/>
        <v>22917.15399239202</v>
      </c>
      <c r="I15" s="33">
        <f t="shared" si="4"/>
        <v>22917.15399239202</v>
      </c>
      <c r="J15" s="51">
        <f t="shared" si="5"/>
        <v>6.853946245008489</v>
      </c>
      <c r="K15" s="216">
        <f t="shared" si="6"/>
        <v>205618.38735025466</v>
      </c>
      <c r="L15" s="34">
        <f t="shared" si="7"/>
        <v>19653.771466197515</v>
      </c>
      <c r="M15" s="33">
        <f t="shared" si="8"/>
        <v>42570.92545858954</v>
      </c>
      <c r="N15" s="217">
        <f t="shared" si="9"/>
        <v>6.853946245008489</v>
      </c>
      <c r="O15" s="33">
        <f t="shared" si="10"/>
        <v>137078.92490016978</v>
      </c>
      <c r="P15" s="217">
        <f t="shared" si="11"/>
        <v>8.295120257601122</v>
      </c>
      <c r="Q15" s="34">
        <f t="shared" si="12"/>
        <v>82951.20257601122</v>
      </c>
      <c r="R15" s="34">
        <f t="shared" si="13"/>
        <v>220030.127476181</v>
      </c>
      <c r="S15" s="34">
        <f t="shared" si="14"/>
        <v>13102.514310798344</v>
      </c>
      <c r="T15" s="34">
        <f t="shared" si="15"/>
        <v>7928.7849656076005</v>
      </c>
      <c r="U15" s="33">
        <f t="shared" si="16"/>
        <v>21031.299276405945</v>
      </c>
      <c r="V15" s="34">
        <f t="shared" si="17"/>
        <v>220030.12747618102</v>
      </c>
      <c r="W15" s="34">
        <f t="shared" si="18"/>
        <v>4175.771310851432</v>
      </c>
      <c r="X15" s="34">
        <f t="shared" si="19"/>
        <v>13102.514310798344</v>
      </c>
      <c r="Y15" s="34">
        <f t="shared" si="20"/>
        <v>1384.3658549950871</v>
      </c>
      <c r="Z15" s="34">
        <f t="shared" si="21"/>
        <v>7928.7849656076005</v>
      </c>
      <c r="AA15" s="33">
        <f t="shared" si="22"/>
        <v>21031.299276405945</v>
      </c>
      <c r="AB15" s="33">
        <f t="shared" si="23"/>
        <v>5560.137165846519</v>
      </c>
      <c r="AC15" s="62">
        <f t="shared" si="24"/>
        <v>56.517</v>
      </c>
      <c r="AD15" s="81">
        <f t="shared" si="25"/>
        <v>0.3</v>
      </c>
      <c r="AE15" s="33">
        <f t="shared" si="26"/>
        <v>5430.78052398489</v>
      </c>
      <c r="AF15" s="33">
        <f t="shared" si="27"/>
        <v>22917.15399239202</v>
      </c>
      <c r="AG15" s="33">
        <f t="shared" si="28"/>
        <v>10990.917689831409</v>
      </c>
      <c r="AH15" s="23">
        <f t="shared" si="29"/>
        <v>11926.236302560612</v>
      </c>
      <c r="AI15" s="33">
        <f t="shared" si="30"/>
        <v>11926.236302560612</v>
      </c>
      <c r="AJ15" s="11"/>
      <c r="AL15" s="61"/>
      <c r="AM15" s="83" t="s">
        <v>114</v>
      </c>
      <c r="AN15" s="156" t="s">
        <v>115</v>
      </c>
      <c r="AO15" s="137" t="s">
        <v>154</v>
      </c>
      <c r="AP15" s="215">
        <f>SUM('予測用パラメタ'!G18:'予測用パラメタ'!G18)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19922.306237725006</v>
      </c>
      <c r="E16" s="10">
        <f>SUM('価格・加入者指数 '!C13:'価格・加入者指数 '!C13)</f>
        <v>0.017623698656438612</v>
      </c>
      <c r="F16" s="34">
        <f t="shared" si="1"/>
        <v>231.14042919775818</v>
      </c>
      <c r="G16" s="34">
        <f t="shared" si="2"/>
        <v>135.55670383413656</v>
      </c>
      <c r="H16" s="34">
        <f t="shared" si="3"/>
        <v>55258.2049727632</v>
      </c>
      <c r="I16" s="33">
        <f t="shared" si="4"/>
        <v>32341.050980371176</v>
      </c>
      <c r="J16" s="51">
        <f t="shared" si="5"/>
        <v>4.180812409431104</v>
      </c>
      <c r="K16" s="216">
        <f t="shared" si="6"/>
        <v>125424.37228293311</v>
      </c>
      <c r="L16" s="34">
        <f t="shared" si="7"/>
        <v>17002.114487140047</v>
      </c>
      <c r="M16" s="33">
        <f t="shared" si="8"/>
        <v>72260.31945990324</v>
      </c>
      <c r="N16" s="217">
        <f t="shared" si="9"/>
        <v>5.890258722360102</v>
      </c>
      <c r="O16" s="33">
        <f t="shared" si="10"/>
        <v>117805.17444720204</v>
      </c>
      <c r="P16" s="217">
        <f t="shared" si="11"/>
        <v>6.415997887093643</v>
      </c>
      <c r="Q16" s="34">
        <f t="shared" si="12"/>
        <v>64159.97887093643</v>
      </c>
      <c r="R16" s="34">
        <f t="shared" si="13"/>
        <v>181965.15331813847</v>
      </c>
      <c r="S16" s="34">
        <f t="shared" si="14"/>
        <v>15969.281142668158</v>
      </c>
      <c r="T16" s="34">
        <f t="shared" si="15"/>
        <v>8697.315253811988</v>
      </c>
      <c r="U16" s="33">
        <f t="shared" si="16"/>
        <v>24666.59639648015</v>
      </c>
      <c r="V16" s="34">
        <f t="shared" si="17"/>
        <v>181965.15331813847</v>
      </c>
      <c r="W16" s="34">
        <f t="shared" si="18"/>
        <v>7934.3628942514215</v>
      </c>
      <c r="X16" s="34">
        <f t="shared" si="19"/>
        <v>24896.024142615068</v>
      </c>
      <c r="Y16" s="34">
        <f t="shared" si="20"/>
        <v>2661.206820028518</v>
      </c>
      <c r="Z16" s="34">
        <f t="shared" si="21"/>
        <v>15241.734364424501</v>
      </c>
      <c r="AA16" s="33">
        <f t="shared" si="22"/>
        <v>40137.75850703957</v>
      </c>
      <c r="AB16" s="33">
        <f t="shared" si="23"/>
        <v>10595.56971427994</v>
      </c>
      <c r="AC16" s="62">
        <f t="shared" si="24"/>
        <v>56.517</v>
      </c>
      <c r="AD16" s="81">
        <f t="shared" si="25"/>
        <v>0.3</v>
      </c>
      <c r="AE16" s="33">
        <f t="shared" si="26"/>
        <v>13132.705765729026</v>
      </c>
      <c r="AF16" s="33">
        <f t="shared" si="27"/>
        <v>55258.2049727632</v>
      </c>
      <c r="AG16" s="33">
        <f t="shared" si="28"/>
        <v>23728.275480008968</v>
      </c>
      <c r="AH16" s="23">
        <f t="shared" si="29"/>
        <v>31529.92949275423</v>
      </c>
      <c r="AI16" s="33">
        <f t="shared" si="30"/>
        <v>43456.16579531484</v>
      </c>
      <c r="AJ16" s="11"/>
      <c r="AL16" s="61"/>
      <c r="AM16" s="105"/>
      <c r="AN16" s="156" t="s">
        <v>151</v>
      </c>
      <c r="AO16" s="160" t="s">
        <v>152</v>
      </c>
      <c r="AP16" s="215">
        <f>SUM('予測用パラメタ'!G19:'予測用パラメタ'!G19)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19700.95205681533</v>
      </c>
      <c r="E17" s="10">
        <f>SUM('価格・加入者指数 '!C14:'価格・加入者指数 '!C14)</f>
        <v>0.030878198003536556</v>
      </c>
      <c r="F17" s="34">
        <f t="shared" si="1"/>
        <v>524.0572690538163</v>
      </c>
      <c r="G17" s="34">
        <f t="shared" si="2"/>
        <v>292.9168398560581</v>
      </c>
      <c r="H17" s="34">
        <f t="shared" si="3"/>
        <v>123893.12559185771</v>
      </c>
      <c r="I17" s="33">
        <f t="shared" si="4"/>
        <v>68634.92061909451</v>
      </c>
      <c r="J17" s="51">
        <f t="shared" si="5"/>
        <v>1.8513487777657596</v>
      </c>
      <c r="K17" s="216">
        <f t="shared" si="6"/>
        <v>55540.46333297279</v>
      </c>
      <c r="L17" s="34">
        <f t="shared" si="7"/>
        <v>16268.737003635659</v>
      </c>
      <c r="M17" s="33">
        <f t="shared" si="8"/>
        <v>140161.86259549338</v>
      </c>
      <c r="N17" s="217">
        <f t="shared" si="9"/>
        <v>3.408862269643318</v>
      </c>
      <c r="O17" s="33">
        <f t="shared" si="10"/>
        <v>68177.24539286636</v>
      </c>
      <c r="P17" s="217">
        <f t="shared" si="11"/>
        <v>3.8455405964076204</v>
      </c>
      <c r="Q17" s="34">
        <f t="shared" si="12"/>
        <v>38455.405964076206</v>
      </c>
      <c r="R17" s="34">
        <f t="shared" si="13"/>
        <v>106632.65135694257</v>
      </c>
      <c r="S17" s="34">
        <f t="shared" si="14"/>
        <v>19970.26327056941</v>
      </c>
      <c r="T17" s="34">
        <f t="shared" si="15"/>
        <v>11264.235990379013</v>
      </c>
      <c r="U17" s="33">
        <f t="shared" si="16"/>
        <v>31234.49926094842</v>
      </c>
      <c r="V17" s="34">
        <f t="shared" si="17"/>
        <v>106632.65135694256</v>
      </c>
      <c r="W17" s="34">
        <f t="shared" si="18"/>
        <v>11770.204344183963</v>
      </c>
      <c r="X17" s="34">
        <f t="shared" si="19"/>
        <v>36931.924518933054</v>
      </c>
      <c r="Y17" s="34">
        <f t="shared" si="20"/>
        <v>4163.295713171715</v>
      </c>
      <c r="Z17" s="34">
        <f t="shared" si="21"/>
        <v>23844.763534774997</v>
      </c>
      <c r="AA17" s="33">
        <f t="shared" si="22"/>
        <v>60776.68805370805</v>
      </c>
      <c r="AB17" s="33">
        <f t="shared" si="23"/>
        <v>15933.500057355679</v>
      </c>
      <c r="AC17" s="62">
        <f t="shared" si="24"/>
        <v>56.517</v>
      </c>
      <c r="AD17" s="81">
        <f t="shared" si="25"/>
        <v>0.3</v>
      </c>
      <c r="AE17" s="33">
        <f t="shared" si="26"/>
        <v>29775.36185583068</v>
      </c>
      <c r="AF17" s="33">
        <f t="shared" si="27"/>
        <v>123893.12559185771</v>
      </c>
      <c r="AG17" s="33">
        <f t="shared" si="28"/>
        <v>45708.86191318636</v>
      </c>
      <c r="AH17" s="23">
        <f t="shared" si="29"/>
        <v>78184.26367867136</v>
      </c>
      <c r="AI17" s="33">
        <f t="shared" si="30"/>
        <v>121640.4294739862</v>
      </c>
      <c r="AJ17" s="11"/>
      <c r="AL17" s="60"/>
      <c r="AM17" s="38" t="s">
        <v>153</v>
      </c>
      <c r="AN17" s="164"/>
      <c r="AO17" s="137" t="s">
        <v>111</v>
      </c>
      <c r="AP17" s="215">
        <f>SUM('予測用パラメタ'!G20:'予測用パラメタ'!G20)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18888.073117947446</v>
      </c>
      <c r="E18" s="10">
        <f>SUM('価格・加入者指数 '!C15:'価格・加入者指数 '!C15)</f>
        <v>0.05355772458165475</v>
      </c>
      <c r="F18" s="34">
        <f t="shared" si="1"/>
        <v>1108.8555183130256</v>
      </c>
      <c r="G18" s="34">
        <f t="shared" si="2"/>
        <v>584.7982492592093</v>
      </c>
      <c r="H18" s="34">
        <f t="shared" si="3"/>
        <v>251329.7292856313</v>
      </c>
      <c r="I18" s="33">
        <f t="shared" si="4"/>
        <v>127436.60369377359</v>
      </c>
      <c r="J18" s="51">
        <f t="shared" si="5"/>
        <v>1.0612731092419962</v>
      </c>
      <c r="K18" s="216">
        <f t="shared" si="6"/>
        <v>31838.19327725989</v>
      </c>
      <c r="L18" s="34">
        <f t="shared" si="7"/>
        <v>18618.91968811791</v>
      </c>
      <c r="M18" s="33">
        <f t="shared" si="8"/>
        <v>269948.6489737492</v>
      </c>
      <c r="N18" s="217">
        <f t="shared" si="9"/>
        <v>1.6477462558003402</v>
      </c>
      <c r="O18" s="33">
        <f t="shared" si="10"/>
        <v>32954.9251160068</v>
      </c>
      <c r="P18" s="217">
        <f t="shared" si="11"/>
        <v>1.787273144533661</v>
      </c>
      <c r="Q18" s="34">
        <f t="shared" si="12"/>
        <v>17872.73144533661</v>
      </c>
      <c r="R18" s="34">
        <f t="shared" si="13"/>
        <v>50827.65656134341</v>
      </c>
      <c r="S18" s="34">
        <f t="shared" si="14"/>
        <v>19271.98251230912</v>
      </c>
      <c r="T18" s="34">
        <f t="shared" si="15"/>
        <v>10451.942058712866</v>
      </c>
      <c r="U18" s="33">
        <f t="shared" si="16"/>
        <v>29723.924571021988</v>
      </c>
      <c r="V18" s="34">
        <f t="shared" si="17"/>
        <v>50827.6565613434</v>
      </c>
      <c r="W18" s="34">
        <f t="shared" si="18"/>
        <v>14161.021046365451</v>
      </c>
      <c r="X18" s="34">
        <f t="shared" si="19"/>
        <v>44433.70268705821</v>
      </c>
      <c r="Y18" s="34">
        <f t="shared" si="20"/>
        <v>5261.2933651032</v>
      </c>
      <c r="Z18" s="34">
        <f t="shared" si="21"/>
        <v>30133.40988031615</v>
      </c>
      <c r="AA18" s="33">
        <f t="shared" si="22"/>
        <v>74567.11256737437</v>
      </c>
      <c r="AB18" s="33">
        <f t="shared" si="23"/>
        <v>19422.31441146865</v>
      </c>
      <c r="AC18" s="62">
        <f t="shared" si="24"/>
        <v>56.517</v>
      </c>
      <c r="AD18" s="81">
        <f t="shared" si="25"/>
        <v>0.3</v>
      </c>
      <c r="AE18" s="33">
        <f t="shared" si="26"/>
        <v>63001.84398399118</v>
      </c>
      <c r="AF18" s="33">
        <f t="shared" si="27"/>
        <v>251329.7292856313</v>
      </c>
      <c r="AG18" s="33">
        <f t="shared" si="28"/>
        <v>82424.15839545983</v>
      </c>
      <c r="AH18" s="23">
        <f t="shared" si="29"/>
        <v>168905.57089017145</v>
      </c>
      <c r="AI18" s="33">
        <f t="shared" si="30"/>
        <v>290546.00036415766</v>
      </c>
      <c r="AJ18" s="11"/>
      <c r="AL18" s="140" t="s">
        <v>116</v>
      </c>
      <c r="AM18" s="53" t="s">
        <v>108</v>
      </c>
      <c r="AN18" s="156" t="s">
        <v>109</v>
      </c>
      <c r="AO18" s="160" t="s">
        <v>95</v>
      </c>
      <c r="AP18" s="215">
        <f>SUM('予測用パラメタ'!G21:'予測用パラメタ'!G21)</f>
        <v>10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16324.42517793443</v>
      </c>
      <c r="E19" s="10">
        <f>SUM('価格・加入者指数 '!C16:'価格・加入者指数 '!C16)</f>
        <v>0.09132524611740009</v>
      </c>
      <c r="F19" s="34">
        <f t="shared" si="1"/>
        <v>2187.467460320693</v>
      </c>
      <c r="G19" s="34">
        <f t="shared" si="2"/>
        <v>1078.6119420076675</v>
      </c>
      <c r="H19" s="34">
        <f t="shared" si="3"/>
        <v>428509.78662205685</v>
      </c>
      <c r="I19" s="33">
        <f t="shared" si="4"/>
        <v>177180.05733642555</v>
      </c>
      <c r="J19" s="51">
        <f t="shared" si="5"/>
        <v>1.0004779699688369</v>
      </c>
      <c r="K19" s="216">
        <f t="shared" si="6"/>
        <v>30014.339099065106</v>
      </c>
      <c r="L19" s="34">
        <f t="shared" si="7"/>
        <v>32373.82458371928</v>
      </c>
      <c r="M19" s="33">
        <f t="shared" si="8"/>
        <v>460883.6112057761</v>
      </c>
      <c r="N19" s="217">
        <f t="shared" si="9"/>
        <v>1.0702058337294789</v>
      </c>
      <c r="O19" s="33">
        <f t="shared" si="10"/>
        <v>21404.11667458958</v>
      </c>
      <c r="P19" s="217">
        <f t="shared" si="11"/>
        <v>1.0735983487762961</v>
      </c>
      <c r="Q19" s="34">
        <f t="shared" si="12"/>
        <v>10735.983487762962</v>
      </c>
      <c r="R19" s="34">
        <f t="shared" si="13"/>
        <v>32140.10016235254</v>
      </c>
      <c r="S19" s="34">
        <f t="shared" si="14"/>
        <v>23086.735853337766</v>
      </c>
      <c r="T19" s="34">
        <f t="shared" si="15"/>
        <v>11579.95999909826</v>
      </c>
      <c r="U19" s="33">
        <f t="shared" si="16"/>
        <v>34666.69585243602</v>
      </c>
      <c r="V19" s="34">
        <f t="shared" si="17"/>
        <v>32140.100162352537</v>
      </c>
      <c r="W19" s="34">
        <f t="shared" si="18"/>
        <v>17005.646355347526</v>
      </c>
      <c r="X19" s="34">
        <f t="shared" si="19"/>
        <v>53359.417494030524</v>
      </c>
      <c r="Y19" s="34">
        <f t="shared" si="20"/>
        <v>6364.532559398737</v>
      </c>
      <c r="Z19" s="34">
        <f t="shared" si="21"/>
        <v>36452.07651431121</v>
      </c>
      <c r="AA19" s="33">
        <f t="shared" si="22"/>
        <v>89811.49400834173</v>
      </c>
      <c r="AB19" s="33">
        <f t="shared" si="23"/>
        <v>23370.178914746262</v>
      </c>
      <c r="AC19" s="62">
        <f t="shared" si="24"/>
        <v>56.517</v>
      </c>
      <c r="AD19" s="81">
        <f t="shared" si="25"/>
        <v>0.3</v>
      </c>
      <c r="AE19" s="33">
        <f t="shared" si="26"/>
        <v>124285.33869304082</v>
      </c>
      <c r="AF19" s="33">
        <f t="shared" si="27"/>
        <v>428509.78662205685</v>
      </c>
      <c r="AG19" s="33">
        <f t="shared" si="28"/>
        <v>147655.51760778707</v>
      </c>
      <c r="AH19" s="23">
        <f t="shared" si="29"/>
        <v>280854.2690142698</v>
      </c>
      <c r="AI19" s="33">
        <f t="shared" si="30"/>
        <v>571400.2693784274</v>
      </c>
      <c r="AJ19" s="11"/>
      <c r="AL19" s="32"/>
      <c r="AM19" s="83" t="s">
        <v>114</v>
      </c>
      <c r="AN19" s="156" t="s">
        <v>115</v>
      </c>
      <c r="AO19" s="137" t="s">
        <v>154</v>
      </c>
      <c r="AP19" s="215">
        <f>SUM('予測用パラメタ'!G22:'予測用パラメタ'!G22)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11000</v>
      </c>
      <c r="E20" s="10">
        <f>SUM('価格・加入者指数 '!C17:'価格・加入者指数 '!C17)</f>
        <v>0.15146330233381258</v>
      </c>
      <c r="F20" s="34">
        <f t="shared" si="1"/>
        <v>4020.4951634479085</v>
      </c>
      <c r="G20" s="34">
        <f t="shared" si="2"/>
        <v>1833.0277031272153</v>
      </c>
      <c r="H20" s="34">
        <f t="shared" si="3"/>
        <v>530705.3615751239</v>
      </c>
      <c r="I20" s="33">
        <f t="shared" si="4"/>
        <v>102195.574953067</v>
      </c>
      <c r="J20" s="51">
        <f t="shared" si="5"/>
        <v>1.0000001250892394</v>
      </c>
      <c r="K20" s="216">
        <f t="shared" si="6"/>
        <v>30000.00375267718</v>
      </c>
      <c r="L20" s="34">
        <f t="shared" si="7"/>
        <v>54990.83797257769</v>
      </c>
      <c r="M20" s="33">
        <f t="shared" si="8"/>
        <v>585696.1995477015</v>
      </c>
      <c r="N20" s="217">
        <f t="shared" si="9"/>
        <v>1.0023553847073277</v>
      </c>
      <c r="O20" s="33">
        <f t="shared" si="10"/>
        <v>20047.107694146554</v>
      </c>
      <c r="P20" s="217">
        <f t="shared" si="11"/>
        <v>1.0013113394164004</v>
      </c>
      <c r="Q20" s="34">
        <f t="shared" si="12"/>
        <v>10013.113394164004</v>
      </c>
      <c r="R20" s="34">
        <f t="shared" si="13"/>
        <v>30060.221088310558</v>
      </c>
      <c r="S20" s="34">
        <f t="shared" si="14"/>
        <v>36746.903770945384</v>
      </c>
      <c r="T20" s="34">
        <f t="shared" si="15"/>
        <v>18354.314246056798</v>
      </c>
      <c r="U20" s="33">
        <f t="shared" si="16"/>
        <v>55101.21801700218</v>
      </c>
      <c r="V20" s="34">
        <f t="shared" si="17"/>
        <v>30060.221088310558</v>
      </c>
      <c r="W20" s="34">
        <f t="shared" si="18"/>
        <v>23297.18509369856</v>
      </c>
      <c r="X20" s="34">
        <f t="shared" si="19"/>
        <v>73100.67490962837</v>
      </c>
      <c r="Y20" s="34">
        <f t="shared" si="20"/>
        <v>8457.948441889235</v>
      </c>
      <c r="Z20" s="34">
        <f t="shared" si="21"/>
        <v>48441.85820096927</v>
      </c>
      <c r="AA20" s="33">
        <f t="shared" si="22"/>
        <v>121542.53311059764</v>
      </c>
      <c r="AB20" s="33">
        <f t="shared" si="23"/>
        <v>31755.133535587796</v>
      </c>
      <c r="AC20" s="62">
        <f t="shared" si="24"/>
        <v>56.517</v>
      </c>
      <c r="AD20" s="81">
        <f t="shared" si="25"/>
        <v>0.3</v>
      </c>
      <c r="AE20" s="33">
        <f t="shared" si="26"/>
        <v>228432.4737016198</v>
      </c>
      <c r="AF20" s="33">
        <f t="shared" si="27"/>
        <v>530705.3615751239</v>
      </c>
      <c r="AG20" s="33">
        <f t="shared" si="28"/>
        <v>260187.6072372076</v>
      </c>
      <c r="AH20" s="23">
        <f t="shared" si="29"/>
        <v>270517.75433791627</v>
      </c>
      <c r="AI20" s="33">
        <f t="shared" si="30"/>
        <v>841918.0237163437</v>
      </c>
      <c r="AJ20" s="11"/>
      <c r="AL20" s="32"/>
      <c r="AM20" s="105"/>
      <c r="AN20" s="156" t="s">
        <v>151</v>
      </c>
      <c r="AO20" s="160" t="s">
        <v>152</v>
      </c>
      <c r="AP20" s="215">
        <f>SUM('予測用パラメタ'!G23:'予測用パラメタ'!G23)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5675.5748220655705</v>
      </c>
      <c r="E21" s="10">
        <f>SUM('価格・加入者指数 '!C18:'価格・加入者指数 '!C18)</f>
        <v>0.2407119956002155</v>
      </c>
      <c r="F21" s="34">
        <f t="shared" si="1"/>
        <v>6857.453213655334</v>
      </c>
      <c r="G21" s="34">
        <f t="shared" si="2"/>
        <v>2836.958050207426</v>
      </c>
      <c r="H21" s="34">
        <f t="shared" si="3"/>
        <v>467039.86563497817</v>
      </c>
      <c r="I21" s="33">
        <f t="shared" si="4"/>
        <v>-63665.49594014569</v>
      </c>
      <c r="J21" s="51">
        <f t="shared" si="5"/>
        <v>1.0000000000003573</v>
      </c>
      <c r="K21" s="216">
        <f t="shared" si="6"/>
        <v>30000.000000010717</v>
      </c>
      <c r="L21" s="34">
        <f t="shared" si="7"/>
        <v>85108.74150625318</v>
      </c>
      <c r="M21" s="33">
        <f t="shared" si="8"/>
        <v>552148.6071412313</v>
      </c>
      <c r="N21" s="217">
        <f t="shared" si="9"/>
        <v>1.000025712155755</v>
      </c>
      <c r="O21" s="33">
        <f t="shared" si="10"/>
        <v>20000.5142431151</v>
      </c>
      <c r="P21" s="217">
        <f t="shared" si="11"/>
        <v>1.0000025737665157</v>
      </c>
      <c r="Q21" s="34">
        <f t="shared" si="12"/>
        <v>10000.025737665157</v>
      </c>
      <c r="R21" s="34">
        <f t="shared" si="13"/>
        <v>30000.539980780257</v>
      </c>
      <c r="S21" s="34">
        <f t="shared" si="14"/>
        <v>56740.61989029367</v>
      </c>
      <c r="T21" s="34">
        <f t="shared" si="15"/>
        <v>28369.65351875062</v>
      </c>
      <c r="U21" s="33">
        <f t="shared" si="16"/>
        <v>85110.27340904428</v>
      </c>
      <c r="V21" s="34">
        <f t="shared" si="17"/>
        <v>30000.539980780257</v>
      </c>
      <c r="W21" s="34">
        <f t="shared" si="18"/>
        <v>33955.60776337342</v>
      </c>
      <c r="X21" s="34">
        <f t="shared" si="19"/>
        <v>106544.10970622348</v>
      </c>
      <c r="Y21" s="34">
        <f t="shared" si="20"/>
        <v>11934.532148309234</v>
      </c>
      <c r="Z21" s="34">
        <f t="shared" si="21"/>
        <v>68353.56327783066</v>
      </c>
      <c r="AA21" s="33">
        <f t="shared" si="22"/>
        <v>174897.67298405414</v>
      </c>
      <c r="AB21" s="33">
        <f t="shared" si="23"/>
        <v>45890.13991168265</v>
      </c>
      <c r="AC21" s="62">
        <f t="shared" si="24"/>
        <v>56.517</v>
      </c>
      <c r="AD21" s="81">
        <f t="shared" si="25"/>
        <v>0.3</v>
      </c>
      <c r="AE21" s="33">
        <f t="shared" si="26"/>
        <v>389619.91924025514</v>
      </c>
      <c r="AF21" s="33">
        <f t="shared" si="27"/>
        <v>467039.86563497817</v>
      </c>
      <c r="AG21" s="33">
        <f t="shared" si="28"/>
        <v>435510.0591519378</v>
      </c>
      <c r="AH21" s="23">
        <f t="shared" si="29"/>
        <v>31529.80648304039</v>
      </c>
      <c r="AI21" s="33">
        <f t="shared" si="30"/>
        <v>873447.8301993841</v>
      </c>
      <c r="AJ21" s="11"/>
      <c r="AL21" s="66"/>
      <c r="AM21" s="38" t="s">
        <v>153</v>
      </c>
      <c r="AN21" s="164"/>
      <c r="AO21" s="137" t="s">
        <v>111</v>
      </c>
      <c r="AP21" s="215">
        <f>SUM('予測用パラメタ'!G24:'予測用パラメタ'!G24)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3111.926882052555</v>
      </c>
      <c r="E22" s="10">
        <f>SUM('価格・加入者指数 '!C19:'価格・加入者指数 '!C19)</f>
        <v>0.36022447611689157</v>
      </c>
      <c r="F22" s="34">
        <f t="shared" si="1"/>
        <v>10768.934633181536</v>
      </c>
      <c r="G22" s="34">
        <f t="shared" si="2"/>
        <v>3911.4814195262015</v>
      </c>
      <c r="H22" s="34">
        <f t="shared" si="3"/>
        <v>402145.6461127727</v>
      </c>
      <c r="I22" s="33">
        <f t="shared" si="4"/>
        <v>-64894.21952220547</v>
      </c>
      <c r="J22" s="51">
        <f t="shared" si="5"/>
        <v>1</v>
      </c>
      <c r="K22" s="216">
        <f t="shared" si="6"/>
        <v>30000</v>
      </c>
      <c r="L22" s="34">
        <f t="shared" si="7"/>
        <v>117344.44258578605</v>
      </c>
      <c r="M22" s="33">
        <f t="shared" si="8"/>
        <v>519490.08869855874</v>
      </c>
      <c r="N22" s="217">
        <f t="shared" si="9"/>
        <v>1.0000002042957088</v>
      </c>
      <c r="O22" s="33">
        <f t="shared" si="10"/>
        <v>20000.004085914177</v>
      </c>
      <c r="P22" s="217">
        <f t="shared" si="11"/>
        <v>1.0000000004765048</v>
      </c>
      <c r="Q22" s="34">
        <f t="shared" si="12"/>
        <v>10000.000004765048</v>
      </c>
      <c r="R22" s="34">
        <f t="shared" si="13"/>
        <v>30000.004090679227</v>
      </c>
      <c r="S22" s="34">
        <f t="shared" si="14"/>
        <v>78229.64437250143</v>
      </c>
      <c r="T22" s="34">
        <f t="shared" si="15"/>
        <v>39114.81421390041</v>
      </c>
      <c r="U22" s="33">
        <f t="shared" si="16"/>
        <v>117344.45858640183</v>
      </c>
      <c r="V22" s="34">
        <f t="shared" si="17"/>
        <v>30000.004090679227</v>
      </c>
      <c r="W22" s="34">
        <f t="shared" si="18"/>
        <v>48065.743230702516</v>
      </c>
      <c r="X22" s="34">
        <f t="shared" si="19"/>
        <v>150818.14631535148</v>
      </c>
      <c r="Y22" s="34">
        <f t="shared" si="20"/>
        <v>16680.209396961454</v>
      </c>
      <c r="Z22" s="34">
        <f t="shared" si="21"/>
        <v>95533.84534342184</v>
      </c>
      <c r="AA22" s="33">
        <f t="shared" si="22"/>
        <v>246351.99165877333</v>
      </c>
      <c r="AB22" s="33">
        <f t="shared" si="23"/>
        <v>64745.952627663966</v>
      </c>
      <c r="AC22" s="62">
        <f t="shared" si="24"/>
        <v>56.517</v>
      </c>
      <c r="AD22" s="81">
        <f t="shared" si="25"/>
        <v>0.3</v>
      </c>
      <c r="AE22" s="33">
        <f t="shared" si="26"/>
        <v>611858.5590534753</v>
      </c>
      <c r="AF22" s="33">
        <f t="shared" si="27"/>
        <v>402145.6461127727</v>
      </c>
      <c r="AG22" s="33">
        <f t="shared" si="28"/>
        <v>676604.5116811392</v>
      </c>
      <c r="AH22" s="23">
        <f t="shared" si="29"/>
        <v>-274458.86556836654</v>
      </c>
      <c r="AI22" s="33">
        <f t="shared" si="30"/>
        <v>598988.9646310175</v>
      </c>
      <c r="AJ22" s="11"/>
      <c r="AL22" s="32" t="s">
        <v>117</v>
      </c>
      <c r="AM22" s="83" t="s">
        <v>118</v>
      </c>
      <c r="AN22" s="156" t="s">
        <v>110</v>
      </c>
      <c r="AO22" s="137" t="s">
        <v>150</v>
      </c>
      <c r="AP22" s="166" t="s">
        <v>155</v>
      </c>
    </row>
    <row r="23" spans="1:42" ht="12.75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2299.047943184668</v>
      </c>
      <c r="E23" s="10">
        <f>SUM('価格・加入者指数 '!C20:'価格・加入者指数 '!C20)</f>
        <v>0.5</v>
      </c>
      <c r="F23" s="34">
        <f t="shared" si="1"/>
        <v>15450.60834059056</v>
      </c>
      <c r="G23" s="34">
        <f t="shared" si="2"/>
        <v>4681.673707409023</v>
      </c>
      <c r="H23" s="34">
        <f t="shared" si="3"/>
        <v>426260.27191663923</v>
      </c>
      <c r="I23" s="33">
        <f t="shared" si="4"/>
        <v>24114.62580386654</v>
      </c>
      <c r="J23" s="51">
        <f t="shared" si="5"/>
        <v>1</v>
      </c>
      <c r="K23" s="216">
        <f t="shared" si="6"/>
        <v>30000</v>
      </c>
      <c r="L23" s="34">
        <f t="shared" si="7"/>
        <v>140450.2112222707</v>
      </c>
      <c r="M23" s="33">
        <f t="shared" si="8"/>
        <v>566710.4831389099</v>
      </c>
      <c r="N23" s="217">
        <f t="shared" si="9"/>
        <v>1.0000000063843506</v>
      </c>
      <c r="O23" s="33">
        <f t="shared" si="10"/>
        <v>20000.000127687013</v>
      </c>
      <c r="P23" s="217">
        <f t="shared" si="11"/>
        <v>1.0000000000000162</v>
      </c>
      <c r="Q23" s="34">
        <f t="shared" si="12"/>
        <v>10000.000000000162</v>
      </c>
      <c r="R23" s="34">
        <f t="shared" si="13"/>
        <v>30000.000127687177</v>
      </c>
      <c r="S23" s="34">
        <f t="shared" si="14"/>
        <v>93633.4747459694</v>
      </c>
      <c r="T23" s="34">
        <f t="shared" si="15"/>
        <v>46816.737074091</v>
      </c>
      <c r="U23" s="33">
        <f t="shared" si="16"/>
        <v>140450.2118200604</v>
      </c>
      <c r="V23" s="34">
        <f t="shared" si="17"/>
        <v>30000.000127687174</v>
      </c>
      <c r="W23" s="34">
        <f t="shared" si="18"/>
        <v>62588.17926461806</v>
      </c>
      <c r="X23" s="34">
        <f t="shared" si="19"/>
        <v>196385.87783061835</v>
      </c>
      <c r="Y23" s="34">
        <f t="shared" si="20"/>
        <v>21942.047129388273</v>
      </c>
      <c r="Z23" s="34">
        <f t="shared" si="21"/>
        <v>125670.37302055139</v>
      </c>
      <c r="AA23" s="33">
        <f t="shared" si="22"/>
        <v>322056.25085116975</v>
      </c>
      <c r="AB23" s="33">
        <f t="shared" si="23"/>
        <v>84530.22639400634</v>
      </c>
      <c r="AC23" s="62">
        <f t="shared" si="24"/>
        <v>56.517</v>
      </c>
      <c r="AD23" s="81">
        <f t="shared" si="25"/>
        <v>0.3</v>
      </c>
      <c r="AE23" s="33">
        <f t="shared" si="26"/>
        <v>877857.2140873338</v>
      </c>
      <c r="AF23" s="33">
        <f t="shared" si="27"/>
        <v>426260.27191663923</v>
      </c>
      <c r="AG23" s="33">
        <f t="shared" si="28"/>
        <v>962387.44048134</v>
      </c>
      <c r="AH23" s="23">
        <f t="shared" si="29"/>
        <v>-536127.1685647008</v>
      </c>
      <c r="AI23" s="33">
        <f t="shared" si="30"/>
        <v>62861.796066316776</v>
      </c>
      <c r="AJ23" s="11"/>
      <c r="AL23" s="28"/>
      <c r="AM23" s="105"/>
      <c r="AN23" s="156" t="s">
        <v>151</v>
      </c>
      <c r="AO23" s="160" t="s">
        <v>152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2077.6937622749915</v>
      </c>
      <c r="E24" s="10">
        <f>SUM('価格・加入者指数 '!C21:'価格・加入者指数 '!C21)</f>
        <v>0.6397755238831084</v>
      </c>
      <c r="F24" s="34">
        <f t="shared" si="1"/>
        <v>20234.33433092494</v>
      </c>
      <c r="G24" s="34">
        <f t="shared" si="2"/>
        <v>4783.72599033438</v>
      </c>
      <c r="H24" s="34">
        <f t="shared" si="3"/>
        <v>504489.00267779356</v>
      </c>
      <c r="I24" s="33">
        <f t="shared" si="4"/>
        <v>78228.73076115432</v>
      </c>
      <c r="J24" s="51">
        <f t="shared" si="5"/>
        <v>1</v>
      </c>
      <c r="K24" s="216">
        <f t="shared" si="6"/>
        <v>30000</v>
      </c>
      <c r="L24" s="34">
        <f t="shared" si="7"/>
        <v>143511.7797100314</v>
      </c>
      <c r="M24" s="33">
        <f t="shared" si="8"/>
        <v>648000.782387825</v>
      </c>
      <c r="N24" s="217">
        <f t="shared" si="9"/>
        <v>1.0000000040334978</v>
      </c>
      <c r="O24" s="33">
        <f t="shared" si="10"/>
        <v>20000.000080669954</v>
      </c>
      <c r="P24" s="217">
        <f t="shared" si="11"/>
        <v>1</v>
      </c>
      <c r="Q24" s="34">
        <f t="shared" si="12"/>
        <v>10000</v>
      </c>
      <c r="R24" s="34">
        <f t="shared" si="13"/>
        <v>30000.000080669954</v>
      </c>
      <c r="S24" s="34">
        <f t="shared" si="14"/>
        <v>95674.52019259057</v>
      </c>
      <c r="T24" s="34">
        <f t="shared" si="15"/>
        <v>47837.2599033438</v>
      </c>
      <c r="U24" s="33">
        <f t="shared" si="16"/>
        <v>143511.78009593437</v>
      </c>
      <c r="V24" s="34">
        <f t="shared" si="17"/>
        <v>30000.000080669957</v>
      </c>
      <c r="W24" s="34">
        <f t="shared" si="18"/>
        <v>73132.79611836291</v>
      </c>
      <c r="X24" s="34">
        <f t="shared" si="19"/>
        <v>229472.21875859087</v>
      </c>
      <c r="Y24" s="34">
        <f t="shared" si="20"/>
        <v>26463.351279720908</v>
      </c>
      <c r="Z24" s="34">
        <f t="shared" si="21"/>
        <v>151565.58579450691</v>
      </c>
      <c r="AA24" s="33">
        <f t="shared" si="22"/>
        <v>381037.8045530978</v>
      </c>
      <c r="AB24" s="33">
        <f t="shared" si="23"/>
        <v>99596.14739808382</v>
      </c>
      <c r="AC24" s="62">
        <f t="shared" si="24"/>
        <v>56.517</v>
      </c>
      <c r="AD24" s="81">
        <f t="shared" si="25"/>
        <v>0.3</v>
      </c>
      <c r="AE24" s="33">
        <f t="shared" si="26"/>
        <v>1149654.1736801623</v>
      </c>
      <c r="AF24" s="33">
        <f t="shared" si="27"/>
        <v>504489.00267779356</v>
      </c>
      <c r="AG24" s="33">
        <f t="shared" si="28"/>
        <v>1249250.321078246</v>
      </c>
      <c r="AH24" s="23">
        <f t="shared" si="29"/>
        <v>-744761.3184004524</v>
      </c>
      <c r="AI24" s="33">
        <f t="shared" si="30"/>
        <v>-681899.5223341356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193</v>
      </c>
      <c r="D29" s="147"/>
      <c r="E29" s="148"/>
      <c r="F29" s="2"/>
      <c r="G29" s="19"/>
      <c r="H29" s="90"/>
      <c r="I29" s="2"/>
      <c r="J29" s="38" t="s">
        <v>119</v>
      </c>
      <c r="K29" s="37"/>
      <c r="L29" s="37"/>
      <c r="M29" s="18"/>
      <c r="N29" s="38" t="s">
        <v>120</v>
      </c>
      <c r="O29" s="37"/>
      <c r="P29" s="37"/>
      <c r="Q29" s="18"/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42" t="s">
        <v>122</v>
      </c>
      <c r="AD29" s="49"/>
      <c r="AE29" s="18"/>
      <c r="AF29" s="42" t="s">
        <v>123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124</v>
      </c>
      <c r="D30" s="68">
        <f>$AP$4</f>
        <v>2000</v>
      </c>
      <c r="E30" s="18" t="s">
        <v>182</v>
      </c>
      <c r="H30" s="24"/>
      <c r="J30" s="58" t="s">
        <v>194</v>
      </c>
      <c r="K30" s="53" t="s">
        <v>125</v>
      </c>
      <c r="L30" s="82"/>
      <c r="M30" s="59"/>
      <c r="N30" s="58" t="s">
        <v>194</v>
      </c>
      <c r="O30" s="53" t="s">
        <v>125</v>
      </c>
      <c r="P30" s="82"/>
      <c r="Q30" s="59"/>
      <c r="W30" s="53" t="s">
        <v>71</v>
      </c>
      <c r="X30" s="143">
        <f>$AP$6</f>
        <v>0.3187</v>
      </c>
      <c r="Y30" s="35" t="s">
        <v>72</v>
      </c>
      <c r="AC30" s="53" t="s">
        <v>126</v>
      </c>
      <c r="AD30" s="141">
        <f>$AP$8</f>
        <v>56.517</v>
      </c>
      <c r="AE30" s="57" t="s">
        <v>91</v>
      </c>
      <c r="AF30" s="58"/>
      <c r="AO30" s="161"/>
      <c r="AP30" s="12"/>
    </row>
    <row r="31" spans="3:42" s="25" customFormat="1" ht="13.5" thickBot="1">
      <c r="C31" s="67" t="s">
        <v>127</v>
      </c>
      <c r="D31" s="69">
        <f>$AP$5</f>
        <v>0.8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59"/>
      <c r="N31" s="58" t="s">
        <v>8</v>
      </c>
      <c r="O31" s="58" t="s">
        <v>128</v>
      </c>
      <c r="P31" s="83" t="s">
        <v>129</v>
      </c>
      <c r="Q31" s="59"/>
      <c r="W31" s="53" t="s">
        <v>130</v>
      </c>
      <c r="X31" s="144">
        <f>$AP$7</f>
        <v>0.1746</v>
      </c>
      <c r="Y31" s="35" t="s">
        <v>131</v>
      </c>
      <c r="AC31" s="53" t="s">
        <v>132</v>
      </c>
      <c r="AD31" s="142">
        <f>$AP$9</f>
        <v>0.3</v>
      </c>
      <c r="AE31" s="57" t="s">
        <v>106</v>
      </c>
      <c r="AF31" s="36" t="s">
        <v>133</v>
      </c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$AP$10</f>
        <v>10</v>
      </c>
      <c r="M32" s="59" t="s">
        <v>136</v>
      </c>
      <c r="N32" s="58" t="s">
        <v>134</v>
      </c>
      <c r="O32" s="77" t="s">
        <v>135</v>
      </c>
      <c r="P32" s="84">
        <f>$AP$14</f>
        <v>10</v>
      </c>
      <c r="Q32" s="59" t="s">
        <v>136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195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$AP$11</f>
        <v>1000</v>
      </c>
      <c r="L34" s="84">
        <f>$AP$12</f>
        <v>1.1</v>
      </c>
      <c r="M34" s="59"/>
      <c r="N34" s="53" t="s">
        <v>141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142</v>
      </c>
      <c r="K35" s="75" t="s">
        <v>143</v>
      </c>
      <c r="L35" s="86">
        <f>$L$32-1</f>
        <v>9</v>
      </c>
      <c r="M35" s="42"/>
      <c r="N35" s="140" t="s">
        <v>142</v>
      </c>
      <c r="O35" s="75" t="s">
        <v>143</v>
      </c>
      <c r="P35" s="86">
        <f>$P$32-1</f>
        <v>9</v>
      </c>
      <c r="Q35" s="42"/>
    </row>
    <row r="36" spans="10:17" ht="12.75">
      <c r="J36" s="32"/>
      <c r="K36" s="76" t="s">
        <v>144</v>
      </c>
      <c r="L36" s="87">
        <f>(-1/$K$34)*LN(($L$34-$L$37)/$L$35)</f>
        <v>0.004499809670330264</v>
      </c>
      <c r="M36" s="42"/>
      <c r="N36" s="32"/>
      <c r="O36" s="76" t="s">
        <v>144</v>
      </c>
      <c r="P36" s="87">
        <f>(-1/$O$34)*LN(($P$34-$P$37)/$P$35)</f>
        <v>0.004499809670330264</v>
      </c>
      <c r="Q36" s="42"/>
    </row>
    <row r="37" spans="10:17" ht="13.5" thickBot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</row>
    <row r="38" spans="10:17" ht="14.25" thickBot="1" thickTop="1">
      <c r="J38" s="38" t="s">
        <v>196</v>
      </c>
      <c r="K38" s="74">
        <f>$AP$13</f>
        <v>30000</v>
      </c>
      <c r="L38" s="18" t="s">
        <v>111</v>
      </c>
      <c r="M38" s="42"/>
      <c r="N38" s="38" t="s">
        <v>146</v>
      </c>
      <c r="O38" s="74">
        <f>$AP$17</f>
        <v>20000</v>
      </c>
      <c r="P38" s="18" t="s">
        <v>111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147</v>
      </c>
      <c r="Q41" s="37"/>
      <c r="R41" s="37"/>
      <c r="S41" s="18"/>
    </row>
    <row r="42" spans="16:19" ht="12.75">
      <c r="P42" s="58" t="s">
        <v>148</v>
      </c>
      <c r="Q42" s="53" t="s">
        <v>125</v>
      </c>
      <c r="R42" s="82"/>
      <c r="S42" s="59"/>
    </row>
    <row r="43" spans="16:19" ht="13.5" thickBot="1">
      <c r="P43" s="58" t="s">
        <v>8</v>
      </c>
      <c r="Q43" s="58" t="s">
        <v>128</v>
      </c>
      <c r="R43" s="83" t="s">
        <v>129</v>
      </c>
      <c r="S43" s="59"/>
    </row>
    <row r="44" spans="16:19" ht="14.25" thickBot="1" thickTop="1">
      <c r="P44" s="58" t="s">
        <v>113</v>
      </c>
      <c r="Q44" s="77" t="s">
        <v>135</v>
      </c>
      <c r="R44" s="84">
        <f>$AP$18</f>
        <v>10</v>
      </c>
      <c r="S44" s="59" t="s">
        <v>136</v>
      </c>
    </row>
    <row r="45" spans="16:19" ht="14.25" thickBot="1" thickTop="1">
      <c r="P45" s="58" t="s">
        <v>195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197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9</v>
      </c>
      <c r="S47" s="42"/>
    </row>
    <row r="48" spans="16:19" ht="12.75">
      <c r="P48" s="32"/>
      <c r="Q48" s="76" t="s">
        <v>144</v>
      </c>
      <c r="R48" s="87">
        <f>(-1/$Q$46)*LN(($R$46-$R$49)/$R$47)</f>
        <v>0.0021972245773362194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196</v>
      </c>
      <c r="Q50" s="74">
        <f>$AP$21</f>
        <v>10000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198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199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200</v>
      </c>
      <c r="AP4" s="215">
        <f>SUM('予測用パラメタ'!H4:'予測用パラメタ'!H4)</f>
        <v>3000</v>
      </c>
    </row>
    <row r="5" spans="1:42" s="19" customFormat="1" ht="14.25" thickBot="1" thickTop="1">
      <c r="A5" s="40" t="s">
        <v>50</v>
      </c>
      <c r="B5" s="29"/>
      <c r="C5" s="114" t="s">
        <v>51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215">
        <f>SUM('予測用パラメタ'!H5:'予測用パラメタ'!H5)</f>
        <v>0.5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201</v>
      </c>
      <c r="T6" s="109"/>
      <c r="U6" s="119"/>
      <c r="V6" s="120"/>
      <c r="W6" s="121" t="s">
        <v>61</v>
      </c>
      <c r="X6" s="120"/>
      <c r="Y6" s="121" t="s">
        <v>202</v>
      </c>
      <c r="Z6" s="120"/>
      <c r="AA6" s="123" t="s">
        <v>62</v>
      </c>
      <c r="AB6" s="123" t="s">
        <v>63</v>
      </c>
      <c r="AC6" s="124" t="s">
        <v>64</v>
      </c>
      <c r="AD6" s="125" t="s">
        <v>65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203</v>
      </c>
      <c r="AJ6" s="150"/>
      <c r="AK6" s="22"/>
      <c r="AL6" s="140" t="s">
        <v>70</v>
      </c>
      <c r="AM6" s="53" t="s">
        <v>71</v>
      </c>
      <c r="AN6" s="156"/>
      <c r="AO6" s="160" t="s">
        <v>72</v>
      </c>
      <c r="AP6" s="215">
        <f>SUM('予測用パラメタ'!H6:'予測用パラメタ'!H6)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204</v>
      </c>
      <c r="M7" s="40" t="s">
        <v>204</v>
      </c>
      <c r="N7" s="99" t="s">
        <v>205</v>
      </c>
      <c r="P7" s="67" t="s">
        <v>202</v>
      </c>
      <c r="R7" s="93" t="s">
        <v>77</v>
      </c>
      <c r="S7" s="97" t="s">
        <v>78</v>
      </c>
      <c r="T7" s="97" t="s">
        <v>202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206</v>
      </c>
      <c r="AN7" s="156"/>
      <c r="AO7" s="160" t="s">
        <v>72</v>
      </c>
      <c r="AP7" s="215">
        <f>SUM('予測用パラメタ'!H7:'予測用パラメタ'!H7)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207</v>
      </c>
      <c r="F8" s="92" t="s">
        <v>4</v>
      </c>
      <c r="G8" s="92" t="s">
        <v>7</v>
      </c>
      <c r="H8" s="92" t="s">
        <v>84</v>
      </c>
      <c r="I8" s="39" t="s">
        <v>85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53" t="s">
        <v>90</v>
      </c>
      <c r="AN8" s="156"/>
      <c r="AO8" s="137" t="s">
        <v>91</v>
      </c>
      <c r="AP8" s="215">
        <f>SUM('予測用パラメタ'!H8:'予測用パラメタ'!H8)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208</v>
      </c>
      <c r="E9" s="130" t="s">
        <v>5</v>
      </c>
      <c r="F9" s="131" t="s">
        <v>6</v>
      </c>
      <c r="G9" s="131" t="s">
        <v>93</v>
      </c>
      <c r="H9" s="131" t="s">
        <v>94</v>
      </c>
      <c r="I9" s="129" t="s">
        <v>94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209</v>
      </c>
      <c r="T9" s="129" t="s">
        <v>209</v>
      </c>
      <c r="U9" s="129" t="s">
        <v>209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132" t="s">
        <v>101</v>
      </c>
      <c r="AD9" s="133" t="s">
        <v>102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66"/>
      <c r="AM9" s="53" t="s">
        <v>105</v>
      </c>
      <c r="AN9" s="156"/>
      <c r="AO9" s="137" t="s">
        <v>106</v>
      </c>
      <c r="AP9" s="215">
        <f>SUM('予測用パラメタ'!H9:'予測用パラメタ'!H9)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107</v>
      </c>
      <c r="AM10" s="58" t="s">
        <v>108</v>
      </c>
      <c r="AN10" s="165" t="s">
        <v>109</v>
      </c>
      <c r="AO10" s="160" t="s">
        <v>95</v>
      </c>
      <c r="AP10" s="215">
        <f>SUM('予測用パラメタ'!H13:'予測用パラメタ'!H13)</f>
        <v>10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210</v>
      </c>
      <c r="AN11" s="156" t="s">
        <v>110</v>
      </c>
      <c r="AO11" s="137" t="s">
        <v>150</v>
      </c>
      <c r="AP11" s="215">
        <f>SUM('予測用パラメタ'!H14:'予測用パラメタ'!H14)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151</v>
      </c>
      <c r="AO12" s="160" t="s">
        <v>152</v>
      </c>
      <c r="AP12" s="215">
        <f>SUM('予測用パラメタ'!H15:'予測用パラメタ'!H15)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153</v>
      </c>
      <c r="AN13" s="164"/>
      <c r="AO13" s="137" t="s">
        <v>111</v>
      </c>
      <c r="AP13" s="215">
        <f>SUM('予測用パラメタ'!H16:'予測用パラメタ'!H16)</f>
        <v>60000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</v>
      </c>
      <c r="K14" s="216">
        <f aca="true" t="shared" si="6" ref="K14:K24">$K$38*$J14</f>
        <v>600000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10</v>
      </c>
      <c r="O14" s="33">
        <f aca="true" t="shared" si="10" ref="O14:O24">$O$38*$N14</f>
        <v>150000</v>
      </c>
      <c r="P14" s="217">
        <f aca="true" t="shared" si="11" ref="P14:P24">$R$47*EXP(-$R$48*$F14)+$R$49</f>
        <v>10</v>
      </c>
      <c r="Q14" s="34">
        <f aca="true" t="shared" si="12" ref="Q14:Q24">$Q$50*$P14</f>
        <v>35000</v>
      </c>
      <c r="R14" s="34">
        <f aca="true" t="shared" si="13" ref="R14:R24">$O14+$Q14</f>
        <v>185000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112</v>
      </c>
      <c r="AM14" s="53" t="s">
        <v>113</v>
      </c>
      <c r="AN14" s="156" t="s">
        <v>109</v>
      </c>
      <c r="AO14" s="160" t="s">
        <v>95</v>
      </c>
      <c r="AP14" s="215">
        <f>SUM('予測用パラメタ'!H17:'予測用パラメタ'!H17)</f>
        <v>10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29969.999998967003</v>
      </c>
      <c r="E15" s="10">
        <f>SUM('価格・加入者指数 '!C12:'価格・加入者指数 '!C12)</f>
        <v>0.009999999387532455</v>
      </c>
      <c r="F15" s="34">
        <f t="shared" si="1"/>
        <v>59.73982835226352</v>
      </c>
      <c r="G15" s="34">
        <f t="shared" si="2"/>
        <v>59.73982835226352</v>
      </c>
      <c r="H15" s="34">
        <f t="shared" si="3"/>
        <v>21484.83186786752</v>
      </c>
      <c r="I15" s="33">
        <f t="shared" si="4"/>
        <v>21484.83186786752</v>
      </c>
      <c r="J15" s="51">
        <f t="shared" si="5"/>
        <v>7.878542062802142</v>
      </c>
      <c r="K15" s="216">
        <f t="shared" si="6"/>
        <v>472712.5237681285</v>
      </c>
      <c r="L15" s="34">
        <f t="shared" si="7"/>
        <v>28239.765029873284</v>
      </c>
      <c r="M15" s="33">
        <f t="shared" si="8"/>
        <v>49724.596897740805</v>
      </c>
      <c r="N15" s="217">
        <f t="shared" si="9"/>
        <v>7.878542062802142</v>
      </c>
      <c r="O15" s="33">
        <f t="shared" si="10"/>
        <v>118178.13094203212</v>
      </c>
      <c r="P15" s="217">
        <f t="shared" si="11"/>
        <v>8.89289318876741</v>
      </c>
      <c r="Q15" s="34">
        <f t="shared" si="12"/>
        <v>31125.126160685933</v>
      </c>
      <c r="R15" s="34">
        <f t="shared" si="13"/>
        <v>149303.25710271805</v>
      </c>
      <c r="S15" s="34">
        <f t="shared" si="14"/>
        <v>7059.941257468321</v>
      </c>
      <c r="T15" s="34">
        <f t="shared" si="15"/>
        <v>1859.4096942819244</v>
      </c>
      <c r="U15" s="33">
        <f t="shared" si="16"/>
        <v>8919.350951750246</v>
      </c>
      <c r="V15" s="34">
        <f t="shared" si="17"/>
        <v>149303.25710271805</v>
      </c>
      <c r="W15" s="34">
        <f t="shared" si="18"/>
        <v>2250.0032787551536</v>
      </c>
      <c r="X15" s="34">
        <f t="shared" si="19"/>
        <v>7059.941257468321</v>
      </c>
      <c r="Y15" s="34">
        <f t="shared" si="20"/>
        <v>324.652932621624</v>
      </c>
      <c r="Z15" s="34">
        <f t="shared" si="21"/>
        <v>1859.4096942819244</v>
      </c>
      <c r="AA15" s="33">
        <f t="shared" si="22"/>
        <v>8919.350951750246</v>
      </c>
      <c r="AB15" s="33">
        <f t="shared" si="23"/>
        <v>2574.6562113767777</v>
      </c>
      <c r="AC15" s="62">
        <f t="shared" si="24"/>
        <v>56.517</v>
      </c>
      <c r="AD15" s="81">
        <f t="shared" si="25"/>
        <v>0.3</v>
      </c>
      <c r="AE15" s="33">
        <f t="shared" si="26"/>
        <v>3394.2378274905564</v>
      </c>
      <c r="AF15" s="33">
        <f t="shared" si="27"/>
        <v>21484.83186786752</v>
      </c>
      <c r="AG15" s="33">
        <f t="shared" si="28"/>
        <v>5968.8940388673345</v>
      </c>
      <c r="AH15" s="23">
        <f t="shared" si="29"/>
        <v>15515.937829000186</v>
      </c>
      <c r="AI15" s="33">
        <f t="shared" si="30"/>
        <v>15515.937829000186</v>
      </c>
      <c r="AJ15" s="11"/>
      <c r="AL15" s="61"/>
      <c r="AM15" s="83" t="s">
        <v>114</v>
      </c>
      <c r="AN15" s="156" t="s">
        <v>115</v>
      </c>
      <c r="AO15" s="137" t="s">
        <v>154</v>
      </c>
      <c r="AP15" s="215">
        <f>SUM('予測用パラメタ'!H18:'予測用パラメタ'!H18)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29883.45935658751</v>
      </c>
      <c r="E16" s="10">
        <f>SUM('価格・加入者指数 '!C13:'価格・加入者指数 '!C13)</f>
        <v>0.017623698656438612</v>
      </c>
      <c r="F16" s="34">
        <f t="shared" si="1"/>
        <v>144.46276824859885</v>
      </c>
      <c r="G16" s="34">
        <f t="shared" si="2"/>
        <v>84.72293989633533</v>
      </c>
      <c r="H16" s="34">
        <f t="shared" si="3"/>
        <v>51804.56716196549</v>
      </c>
      <c r="I16" s="33">
        <f t="shared" si="4"/>
        <v>30319.73529409797</v>
      </c>
      <c r="J16" s="51">
        <f t="shared" si="5"/>
        <v>5.6981537658566</v>
      </c>
      <c r="K16" s="216">
        <f t="shared" si="6"/>
        <v>341889.225951396</v>
      </c>
      <c r="L16" s="34">
        <f t="shared" si="7"/>
        <v>28965.86034148473</v>
      </c>
      <c r="M16" s="33">
        <f t="shared" si="8"/>
        <v>80770.42750345022</v>
      </c>
      <c r="N16" s="217">
        <f t="shared" si="9"/>
        <v>7.147143320002353</v>
      </c>
      <c r="O16" s="33">
        <f t="shared" si="10"/>
        <v>107207.1498000353</v>
      </c>
      <c r="P16" s="217">
        <f t="shared" si="11"/>
        <v>7.552242991188904</v>
      </c>
      <c r="Q16" s="34">
        <f t="shared" si="12"/>
        <v>26432.850469161163</v>
      </c>
      <c r="R16" s="34">
        <f t="shared" si="13"/>
        <v>133640.00026919646</v>
      </c>
      <c r="S16" s="34">
        <f t="shared" si="14"/>
        <v>9082.90490896581</v>
      </c>
      <c r="T16" s="34">
        <f t="shared" si="15"/>
        <v>2239.468801587561</v>
      </c>
      <c r="U16" s="33">
        <f t="shared" si="16"/>
        <v>11322.37371055337</v>
      </c>
      <c r="V16" s="34">
        <f t="shared" si="17"/>
        <v>133640.00026919646</v>
      </c>
      <c r="W16" s="34">
        <f t="shared" si="18"/>
        <v>4427.64902830329</v>
      </c>
      <c r="X16" s="34">
        <f t="shared" si="19"/>
        <v>13892.842887678977</v>
      </c>
      <c r="Y16" s="34">
        <f t="shared" si="20"/>
        <v>658.9797833430766</v>
      </c>
      <c r="Z16" s="34">
        <f t="shared" si="21"/>
        <v>3774.2255632478614</v>
      </c>
      <c r="AA16" s="33">
        <f t="shared" si="22"/>
        <v>17667.06845092684</v>
      </c>
      <c r="AB16" s="33">
        <f t="shared" si="23"/>
        <v>5086.628811646367</v>
      </c>
      <c r="AC16" s="62">
        <f t="shared" si="24"/>
        <v>56.517</v>
      </c>
      <c r="AD16" s="81">
        <f t="shared" si="25"/>
        <v>0.3</v>
      </c>
      <c r="AE16" s="33">
        <f t="shared" si="26"/>
        <v>8207.94110358064</v>
      </c>
      <c r="AF16" s="33">
        <f t="shared" si="27"/>
        <v>51804.56716196549</v>
      </c>
      <c r="AG16" s="33">
        <f t="shared" si="28"/>
        <v>13294.569915227006</v>
      </c>
      <c r="AH16" s="23">
        <f t="shared" si="29"/>
        <v>38509.99724673848</v>
      </c>
      <c r="AI16" s="33">
        <f t="shared" si="30"/>
        <v>54025.935075738664</v>
      </c>
      <c r="AJ16" s="11"/>
      <c r="AL16" s="61"/>
      <c r="AM16" s="105"/>
      <c r="AN16" s="156" t="s">
        <v>151</v>
      </c>
      <c r="AO16" s="160" t="s">
        <v>152</v>
      </c>
      <c r="AP16" s="215">
        <f>SUM('予測用パラメタ'!H19:'予測用パラメタ'!H19)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29551.428085222997</v>
      </c>
      <c r="E17" s="10">
        <f>SUM('価格・加入者指数 '!C14:'価格・加入者指数 '!C14)</f>
        <v>0.030878198003536556</v>
      </c>
      <c r="F17" s="34">
        <f t="shared" si="1"/>
        <v>327.53579315863516</v>
      </c>
      <c r="G17" s="34">
        <f t="shared" si="2"/>
        <v>183.0730249100363</v>
      </c>
      <c r="H17" s="34">
        <f t="shared" si="3"/>
        <v>116149.80524236656</v>
      </c>
      <c r="I17" s="33">
        <f t="shared" si="4"/>
        <v>64345.238080401075</v>
      </c>
      <c r="J17" s="51">
        <f t="shared" si="5"/>
        <v>3.0613803843904797</v>
      </c>
      <c r="K17" s="216">
        <f t="shared" si="6"/>
        <v>183682.82306342878</v>
      </c>
      <c r="L17" s="34">
        <f t="shared" si="7"/>
        <v>33627.370042236886</v>
      </c>
      <c r="M17" s="33">
        <f t="shared" si="8"/>
        <v>149777.17528460344</v>
      </c>
      <c r="N17" s="217">
        <f t="shared" si="9"/>
        <v>4.948875320842486</v>
      </c>
      <c r="O17" s="33">
        <f t="shared" si="10"/>
        <v>74233.12981263729</v>
      </c>
      <c r="P17" s="217">
        <f t="shared" si="11"/>
        <v>5.382217534353632</v>
      </c>
      <c r="Q17" s="34">
        <f t="shared" si="12"/>
        <v>18837.761370237713</v>
      </c>
      <c r="R17" s="34">
        <f t="shared" si="13"/>
        <v>93070.891182875</v>
      </c>
      <c r="S17" s="34">
        <f t="shared" si="14"/>
        <v>13590.083623338904</v>
      </c>
      <c r="T17" s="34">
        <f t="shared" si="15"/>
        <v>3448.6859565828486</v>
      </c>
      <c r="U17" s="33">
        <f t="shared" si="16"/>
        <v>17038.76957992175</v>
      </c>
      <c r="V17" s="34">
        <f t="shared" si="17"/>
        <v>93070.89118287498</v>
      </c>
      <c r="W17" s="34">
        <f t="shared" si="18"/>
        <v>7347.71693374114</v>
      </c>
      <c r="X17" s="34">
        <f t="shared" si="19"/>
        <v>23055.27748271459</v>
      </c>
      <c r="Y17" s="34">
        <f t="shared" si="20"/>
        <v>1146.0624811907408</v>
      </c>
      <c r="Z17" s="34">
        <f t="shared" si="21"/>
        <v>6563.931736487633</v>
      </c>
      <c r="AA17" s="33">
        <f t="shared" si="22"/>
        <v>29619.209219202225</v>
      </c>
      <c r="AB17" s="33">
        <f t="shared" si="23"/>
        <v>8493.77941493188</v>
      </c>
      <c r="AC17" s="62">
        <f t="shared" si="24"/>
        <v>56.517</v>
      </c>
      <c r="AD17" s="81">
        <f t="shared" si="25"/>
        <v>0.3</v>
      </c>
      <c r="AE17" s="33">
        <f t="shared" si="26"/>
        <v>18609.601159894173</v>
      </c>
      <c r="AF17" s="33">
        <f t="shared" si="27"/>
        <v>116149.80524236656</v>
      </c>
      <c r="AG17" s="33">
        <f t="shared" si="28"/>
        <v>27103.380574826053</v>
      </c>
      <c r="AH17" s="23">
        <f t="shared" si="29"/>
        <v>89046.42466754052</v>
      </c>
      <c r="AI17" s="33">
        <f t="shared" si="30"/>
        <v>143072.35974327917</v>
      </c>
      <c r="AJ17" s="11"/>
      <c r="AL17" s="60"/>
      <c r="AM17" s="38" t="s">
        <v>153</v>
      </c>
      <c r="AN17" s="164"/>
      <c r="AO17" s="137" t="s">
        <v>111</v>
      </c>
      <c r="AP17" s="215">
        <f>SUM('予測用パラメタ'!H20:'予測用パラメタ'!H20)</f>
        <v>15000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28332.10967692117</v>
      </c>
      <c r="E18" s="10">
        <f>SUM('価格・加入者指数 '!C15:'価格・加入者指数 '!C15)</f>
        <v>0.05355772458165475</v>
      </c>
      <c r="F18" s="34">
        <f t="shared" si="1"/>
        <v>693.034698945641</v>
      </c>
      <c r="G18" s="34">
        <f t="shared" si="2"/>
        <v>365.49890578700587</v>
      </c>
      <c r="H18" s="34">
        <f t="shared" si="3"/>
        <v>235621.6212052793</v>
      </c>
      <c r="I18" s="33">
        <f t="shared" si="4"/>
        <v>119471.81596291275</v>
      </c>
      <c r="J18" s="51">
        <f t="shared" si="5"/>
        <v>1.3980014371184668</v>
      </c>
      <c r="K18" s="216">
        <f t="shared" si="6"/>
        <v>83880.08622710801</v>
      </c>
      <c r="L18" s="34">
        <f t="shared" si="7"/>
        <v>30658.07973332768</v>
      </c>
      <c r="M18" s="33">
        <f t="shared" si="8"/>
        <v>266279.700938607</v>
      </c>
      <c r="N18" s="217">
        <f t="shared" si="9"/>
        <v>2.7376768311130264</v>
      </c>
      <c r="O18" s="33">
        <f t="shared" si="10"/>
        <v>41065.1524666954</v>
      </c>
      <c r="P18" s="217">
        <f t="shared" si="11"/>
        <v>2.9629956589710966</v>
      </c>
      <c r="Q18" s="34">
        <f t="shared" si="12"/>
        <v>10370.484806398837</v>
      </c>
      <c r="R18" s="34">
        <f t="shared" si="13"/>
        <v>51435.63727309424</v>
      </c>
      <c r="S18" s="34">
        <f t="shared" si="14"/>
        <v>15009.268292553734</v>
      </c>
      <c r="T18" s="34">
        <f t="shared" si="15"/>
        <v>3790.4008492195444</v>
      </c>
      <c r="U18" s="33">
        <f t="shared" si="16"/>
        <v>18799.66914177328</v>
      </c>
      <c r="V18" s="34">
        <f t="shared" si="17"/>
        <v>51435.637273094246</v>
      </c>
      <c r="W18" s="34">
        <f t="shared" si="18"/>
        <v>9789.453351794713</v>
      </c>
      <c r="X18" s="34">
        <f t="shared" si="19"/>
        <v>30716.828841527185</v>
      </c>
      <c r="Y18" s="34">
        <f t="shared" si="20"/>
        <v>1607.7639602485697</v>
      </c>
      <c r="Z18" s="34">
        <f t="shared" si="21"/>
        <v>9208.270104516436</v>
      </c>
      <c r="AA18" s="33">
        <f t="shared" si="22"/>
        <v>39925.098946043625</v>
      </c>
      <c r="AB18" s="33">
        <f t="shared" si="23"/>
        <v>11397.217312043282</v>
      </c>
      <c r="AC18" s="62">
        <f t="shared" si="24"/>
        <v>56.517</v>
      </c>
      <c r="AD18" s="81">
        <f t="shared" si="25"/>
        <v>0.3</v>
      </c>
      <c r="AE18" s="33">
        <f t="shared" si="26"/>
        <v>39376.152489994485</v>
      </c>
      <c r="AF18" s="33">
        <f t="shared" si="27"/>
        <v>235621.6212052793</v>
      </c>
      <c r="AG18" s="33">
        <f t="shared" si="28"/>
        <v>50773.36980203776</v>
      </c>
      <c r="AH18" s="23">
        <f t="shared" si="29"/>
        <v>184848.25140324153</v>
      </c>
      <c r="AI18" s="33">
        <f t="shared" si="30"/>
        <v>327920.6111465207</v>
      </c>
      <c r="AJ18" s="11"/>
      <c r="AL18" s="140" t="s">
        <v>116</v>
      </c>
      <c r="AM18" s="53" t="s">
        <v>108</v>
      </c>
      <c r="AN18" s="156" t="s">
        <v>109</v>
      </c>
      <c r="AO18" s="160" t="s">
        <v>95</v>
      </c>
      <c r="AP18" s="215">
        <f>SUM('予測用パラメタ'!H21:'予測用パラメタ'!H21)</f>
        <v>10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24486.637766901644</v>
      </c>
      <c r="E19" s="10">
        <f>SUM('価格・加入者指数 '!C16:'価格・加入者指数 '!C16)</f>
        <v>0.09132524611740009</v>
      </c>
      <c r="F19" s="34">
        <f t="shared" si="1"/>
        <v>1367.1671627004332</v>
      </c>
      <c r="G19" s="34">
        <f t="shared" si="2"/>
        <v>674.1324637547922</v>
      </c>
      <c r="H19" s="34">
        <f t="shared" si="3"/>
        <v>401727.9249581783</v>
      </c>
      <c r="I19" s="33">
        <f t="shared" si="4"/>
        <v>166106.303752899</v>
      </c>
      <c r="J19" s="51">
        <f t="shared" si="5"/>
        <v>1.0191631245628674</v>
      </c>
      <c r="K19" s="216">
        <f t="shared" si="6"/>
        <v>61149.78747377204</v>
      </c>
      <c r="L19" s="34">
        <f t="shared" si="7"/>
        <v>41223.05688777588</v>
      </c>
      <c r="M19" s="33">
        <f t="shared" si="8"/>
        <v>442950.9818459542</v>
      </c>
      <c r="N19" s="217">
        <f t="shared" si="9"/>
        <v>1.4333354228931365</v>
      </c>
      <c r="O19" s="33">
        <f t="shared" si="10"/>
        <v>21500.031343397048</v>
      </c>
      <c r="P19" s="217">
        <f t="shared" si="11"/>
        <v>1.4463067808974925</v>
      </c>
      <c r="Q19" s="34">
        <f t="shared" si="12"/>
        <v>5062.073733141224</v>
      </c>
      <c r="R19" s="34">
        <f t="shared" si="13"/>
        <v>26562.10507653827</v>
      </c>
      <c r="S19" s="34">
        <f t="shared" si="14"/>
        <v>14493.869100329506</v>
      </c>
      <c r="T19" s="34">
        <f t="shared" si="15"/>
        <v>3412.5082374309113</v>
      </c>
      <c r="U19" s="33">
        <f t="shared" si="16"/>
        <v>17906.377337760416</v>
      </c>
      <c r="V19" s="34">
        <f t="shared" si="17"/>
        <v>26562.10507653827</v>
      </c>
      <c r="W19" s="34">
        <f t="shared" si="18"/>
        <v>11288.750650852751</v>
      </c>
      <c r="X19" s="34">
        <f t="shared" si="19"/>
        <v>35421.24459006198</v>
      </c>
      <c r="Y19" s="34">
        <f t="shared" si="20"/>
        <v>1922.8723110446065</v>
      </c>
      <c r="Z19" s="34">
        <f t="shared" si="21"/>
        <v>11013.014381698777</v>
      </c>
      <c r="AA19" s="33">
        <f t="shared" si="22"/>
        <v>46434.258971760755</v>
      </c>
      <c r="AB19" s="33">
        <f t="shared" si="23"/>
        <v>13211.622961897358</v>
      </c>
      <c r="AC19" s="62">
        <f t="shared" si="24"/>
        <v>56.517</v>
      </c>
      <c r="AD19" s="81">
        <f t="shared" si="25"/>
        <v>0.3</v>
      </c>
      <c r="AE19" s="33">
        <f t="shared" si="26"/>
        <v>77678.33668315051</v>
      </c>
      <c r="AF19" s="33">
        <f t="shared" si="27"/>
        <v>401727.9249581783</v>
      </c>
      <c r="AG19" s="33">
        <f t="shared" si="28"/>
        <v>90889.95964504787</v>
      </c>
      <c r="AH19" s="23">
        <f t="shared" si="29"/>
        <v>310837.9653131304</v>
      </c>
      <c r="AI19" s="33">
        <f t="shared" si="30"/>
        <v>638758.5764596511</v>
      </c>
      <c r="AJ19" s="11"/>
      <c r="AL19" s="32"/>
      <c r="AM19" s="83" t="s">
        <v>114</v>
      </c>
      <c r="AN19" s="156" t="s">
        <v>115</v>
      </c>
      <c r="AO19" s="137" t="s">
        <v>154</v>
      </c>
      <c r="AP19" s="215">
        <f>SUM('予測用パラメタ'!H22:'予測用パラメタ'!H22)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16500</v>
      </c>
      <c r="E20" s="10">
        <f>SUM('価格・加入者指数 '!C17:'価格・加入者指数 '!C17)</f>
        <v>0.15146330233381258</v>
      </c>
      <c r="F20" s="34">
        <f t="shared" si="1"/>
        <v>2512.8094771549427</v>
      </c>
      <c r="G20" s="34">
        <f t="shared" si="2"/>
        <v>1145.6423144545095</v>
      </c>
      <c r="H20" s="34">
        <f t="shared" si="3"/>
        <v>497536.2764766786</v>
      </c>
      <c r="I20" s="33">
        <f t="shared" si="4"/>
        <v>95808.3515185003</v>
      </c>
      <c r="J20" s="51">
        <f t="shared" si="5"/>
        <v>1.000110561369878</v>
      </c>
      <c r="K20" s="216">
        <f t="shared" si="6"/>
        <v>60006.63368219268</v>
      </c>
      <c r="L20" s="34">
        <f t="shared" si="7"/>
        <v>68746.13869429115</v>
      </c>
      <c r="M20" s="33">
        <f t="shared" si="8"/>
        <v>566282.4151709698</v>
      </c>
      <c r="N20" s="217">
        <f t="shared" si="9"/>
        <v>1.0519253697714042</v>
      </c>
      <c r="O20" s="33">
        <f t="shared" si="10"/>
        <v>15778.880546571063</v>
      </c>
      <c r="P20" s="217">
        <f t="shared" si="11"/>
        <v>1.0360091515167862</v>
      </c>
      <c r="Q20" s="34">
        <f t="shared" si="12"/>
        <v>3626.0320303087515</v>
      </c>
      <c r="R20" s="34">
        <f t="shared" si="13"/>
        <v>19404.912576879815</v>
      </c>
      <c r="S20" s="34">
        <f t="shared" si="14"/>
        <v>18076.953228874907</v>
      </c>
      <c r="T20" s="34">
        <f t="shared" si="15"/>
        <v>4154.1357274891025</v>
      </c>
      <c r="U20" s="33">
        <f t="shared" si="16"/>
        <v>22231.08895636401</v>
      </c>
      <c r="V20" s="34">
        <f t="shared" si="17"/>
        <v>19404.91257687981</v>
      </c>
      <c r="W20" s="34">
        <f t="shared" si="18"/>
        <v>13452.150812468413</v>
      </c>
      <c r="X20" s="34">
        <f t="shared" si="19"/>
        <v>42209.44716808414</v>
      </c>
      <c r="Y20" s="34">
        <f t="shared" si="20"/>
        <v>2312.450903555816</v>
      </c>
      <c r="Z20" s="34">
        <f t="shared" si="21"/>
        <v>13244.277798143274</v>
      </c>
      <c r="AA20" s="33">
        <f t="shared" si="22"/>
        <v>55453.72496622741</v>
      </c>
      <c r="AB20" s="33">
        <f t="shared" si="23"/>
        <v>15764.60171602423</v>
      </c>
      <c r="AC20" s="62">
        <f t="shared" si="24"/>
        <v>56.517</v>
      </c>
      <c r="AD20" s="81">
        <f t="shared" si="25"/>
        <v>0.3</v>
      </c>
      <c r="AE20" s="33">
        <f t="shared" si="26"/>
        <v>142770.2960635124</v>
      </c>
      <c r="AF20" s="33">
        <f t="shared" si="27"/>
        <v>497536.2764766786</v>
      </c>
      <c r="AG20" s="33">
        <f t="shared" si="28"/>
        <v>158534.8977795366</v>
      </c>
      <c r="AH20" s="23">
        <f t="shared" si="29"/>
        <v>339001.378697142</v>
      </c>
      <c r="AI20" s="33">
        <f t="shared" si="30"/>
        <v>977759.9551567931</v>
      </c>
      <c r="AJ20" s="11"/>
      <c r="AL20" s="32"/>
      <c r="AM20" s="105"/>
      <c r="AN20" s="156" t="s">
        <v>151</v>
      </c>
      <c r="AO20" s="160" t="s">
        <v>152</v>
      </c>
      <c r="AP20" s="215">
        <f>SUM('予測用パラメタ'!H23:'予測用パラメタ'!H23)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8513.362233098356</v>
      </c>
      <c r="E21" s="10">
        <f>SUM('価格・加入者指数 '!C18:'価格・加入者指数 '!C18)</f>
        <v>0.2407119956002155</v>
      </c>
      <c r="F21" s="34">
        <f t="shared" si="1"/>
        <v>4285.908258534584</v>
      </c>
      <c r="G21" s="34">
        <f t="shared" si="2"/>
        <v>1773.0987813796414</v>
      </c>
      <c r="H21" s="34">
        <f t="shared" si="3"/>
        <v>437849.8740327921</v>
      </c>
      <c r="I21" s="33">
        <f t="shared" si="4"/>
        <v>-59686.4024438865</v>
      </c>
      <c r="J21" s="51">
        <f t="shared" si="5"/>
        <v>1.0000000378912035</v>
      </c>
      <c r="K21" s="216">
        <f t="shared" si="6"/>
        <v>60000.00227347221</v>
      </c>
      <c r="L21" s="34">
        <f t="shared" si="7"/>
        <v>106385.93091386929</v>
      </c>
      <c r="M21" s="33">
        <f t="shared" si="8"/>
        <v>544235.8049466615</v>
      </c>
      <c r="N21" s="217">
        <f t="shared" si="9"/>
        <v>1.0030844483157733</v>
      </c>
      <c r="O21" s="33">
        <f t="shared" si="10"/>
        <v>15046.266724736599</v>
      </c>
      <c r="P21" s="217">
        <f t="shared" si="11"/>
        <v>1.0007318914227918</v>
      </c>
      <c r="Q21" s="34">
        <f t="shared" si="12"/>
        <v>3502.5616199797714</v>
      </c>
      <c r="R21" s="34">
        <f t="shared" si="13"/>
        <v>18548.82834471637</v>
      </c>
      <c r="S21" s="34">
        <f t="shared" si="14"/>
        <v>26678.517193943513</v>
      </c>
      <c r="T21" s="34">
        <f t="shared" si="15"/>
        <v>6210.387740093236</v>
      </c>
      <c r="U21" s="33">
        <f t="shared" si="16"/>
        <v>32888.90493403675</v>
      </c>
      <c r="V21" s="34">
        <f t="shared" si="17"/>
        <v>18548.82834471637</v>
      </c>
      <c r="W21" s="34">
        <f t="shared" si="18"/>
        <v>17667.39377824453</v>
      </c>
      <c r="X21" s="34">
        <f t="shared" si="19"/>
        <v>55435.813549559236</v>
      </c>
      <c r="Y21" s="34">
        <f t="shared" si="20"/>
        <v>2993.0306752152496</v>
      </c>
      <c r="Z21" s="34">
        <f t="shared" si="21"/>
        <v>17142.214634680695</v>
      </c>
      <c r="AA21" s="33">
        <f t="shared" si="22"/>
        <v>72578.02818423993</v>
      </c>
      <c r="AB21" s="33">
        <f t="shared" si="23"/>
        <v>20660.42445345978</v>
      </c>
      <c r="AC21" s="62">
        <f t="shared" si="24"/>
        <v>56.517</v>
      </c>
      <c r="AD21" s="81">
        <f t="shared" si="25"/>
        <v>0.3</v>
      </c>
      <c r="AE21" s="33">
        <f t="shared" si="26"/>
        <v>243512.44952515946</v>
      </c>
      <c r="AF21" s="33">
        <f t="shared" si="27"/>
        <v>437849.8740327921</v>
      </c>
      <c r="AG21" s="33">
        <f t="shared" si="28"/>
        <v>264172.87397861923</v>
      </c>
      <c r="AH21" s="23">
        <f t="shared" si="29"/>
        <v>173677.00005417288</v>
      </c>
      <c r="AI21" s="33">
        <f t="shared" si="30"/>
        <v>1151436.955210966</v>
      </c>
      <c r="AJ21" s="11"/>
      <c r="AL21" s="66"/>
      <c r="AM21" s="38" t="s">
        <v>153</v>
      </c>
      <c r="AN21" s="164"/>
      <c r="AO21" s="137" t="s">
        <v>111</v>
      </c>
      <c r="AP21" s="215">
        <f>SUM('予測用パラメタ'!H24:'予測用パラメタ'!H24)</f>
        <v>3500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4667.890323078833</v>
      </c>
      <c r="E22" s="10">
        <f>SUM('価格・加入者指数 '!C19:'価格・加入者指数 '!C19)</f>
        <v>0.36022447611689157</v>
      </c>
      <c r="F22" s="34">
        <f t="shared" si="1"/>
        <v>6730.58414573846</v>
      </c>
      <c r="G22" s="34">
        <f t="shared" si="2"/>
        <v>2444.6758872038763</v>
      </c>
      <c r="H22" s="34">
        <f t="shared" si="3"/>
        <v>377011.54323072446</v>
      </c>
      <c r="I22" s="33">
        <f t="shared" si="4"/>
        <v>-60838.33080206765</v>
      </c>
      <c r="J22" s="51">
        <f t="shared" si="5"/>
        <v>1.0000000000006324</v>
      </c>
      <c r="K22" s="216">
        <f t="shared" si="6"/>
        <v>60000.000000037944</v>
      </c>
      <c r="L22" s="34">
        <f t="shared" si="7"/>
        <v>146680.55323232536</v>
      </c>
      <c r="M22" s="33">
        <f t="shared" si="8"/>
        <v>523692.0964630498</v>
      </c>
      <c r="N22" s="217">
        <f t="shared" si="9"/>
        <v>1.0001502287206712</v>
      </c>
      <c r="O22" s="33">
        <f t="shared" si="10"/>
        <v>15002.253430810068</v>
      </c>
      <c r="P22" s="217">
        <f t="shared" si="11"/>
        <v>1.00000340120653</v>
      </c>
      <c r="Q22" s="34">
        <f t="shared" si="12"/>
        <v>3500.011904222855</v>
      </c>
      <c r="R22" s="34">
        <f t="shared" si="13"/>
        <v>18502.265335032924</v>
      </c>
      <c r="S22" s="34">
        <f t="shared" si="14"/>
        <v>36675.647216023</v>
      </c>
      <c r="T22" s="34">
        <f t="shared" si="15"/>
        <v>8556.394707180138</v>
      </c>
      <c r="U22" s="33">
        <f t="shared" si="16"/>
        <v>45232.041923203135</v>
      </c>
      <c r="V22" s="34">
        <f t="shared" si="17"/>
        <v>18502.265335032924</v>
      </c>
      <c r="W22" s="34">
        <f t="shared" si="18"/>
        <v>23725.324148864525</v>
      </c>
      <c r="X22" s="34">
        <f t="shared" si="19"/>
        <v>74444.0669873377</v>
      </c>
      <c r="Y22" s="34">
        <f t="shared" si="20"/>
        <v>3964.394035196319</v>
      </c>
      <c r="Z22" s="34">
        <f t="shared" si="21"/>
        <v>22705.578666645582</v>
      </c>
      <c r="AA22" s="33">
        <f t="shared" si="22"/>
        <v>97149.64565398329</v>
      </c>
      <c r="AB22" s="33">
        <f t="shared" si="23"/>
        <v>27689.718184060843</v>
      </c>
      <c r="AC22" s="62">
        <f t="shared" si="24"/>
        <v>56.517</v>
      </c>
      <c r="AD22" s="81">
        <f t="shared" si="25"/>
        <v>0.3</v>
      </c>
      <c r="AE22" s="33">
        <f t="shared" si="26"/>
        <v>382411.59940842213</v>
      </c>
      <c r="AF22" s="33">
        <f t="shared" si="27"/>
        <v>377011.54323072446</v>
      </c>
      <c r="AG22" s="33">
        <f t="shared" si="28"/>
        <v>410101.31759248296</v>
      </c>
      <c r="AH22" s="23">
        <f t="shared" si="29"/>
        <v>-33089.77436175849</v>
      </c>
      <c r="AI22" s="33">
        <f t="shared" si="30"/>
        <v>1118347.1808492076</v>
      </c>
      <c r="AJ22" s="11"/>
      <c r="AL22" s="32" t="s">
        <v>117</v>
      </c>
      <c r="AM22" s="83" t="s">
        <v>118</v>
      </c>
      <c r="AN22" s="156" t="s">
        <v>110</v>
      </c>
      <c r="AO22" s="137" t="s">
        <v>150</v>
      </c>
      <c r="AP22" s="166" t="s">
        <v>155</v>
      </c>
    </row>
    <row r="23" spans="1:42" ht="12.75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3448.571914777002</v>
      </c>
      <c r="E23" s="10">
        <f>SUM('価格・加入者指数 '!C20:'価格・加入者指数 '!C20)</f>
        <v>0.5</v>
      </c>
      <c r="F23" s="34">
        <f t="shared" si="1"/>
        <v>9656.630212869099</v>
      </c>
      <c r="G23" s="34">
        <f t="shared" si="2"/>
        <v>2926.046067130638</v>
      </c>
      <c r="H23" s="34">
        <f t="shared" si="3"/>
        <v>399619.00492184923</v>
      </c>
      <c r="I23" s="33">
        <f t="shared" si="4"/>
        <v>22607.461691124772</v>
      </c>
      <c r="J23" s="51">
        <f t="shared" si="5"/>
        <v>1</v>
      </c>
      <c r="K23" s="216">
        <f t="shared" si="6"/>
        <v>60000</v>
      </c>
      <c r="L23" s="34">
        <f t="shared" si="7"/>
        <v>175562.7640278383</v>
      </c>
      <c r="M23" s="33">
        <f t="shared" si="8"/>
        <v>575181.7689496875</v>
      </c>
      <c r="N23" s="217">
        <f t="shared" si="9"/>
        <v>1.000017220228125</v>
      </c>
      <c r="O23" s="33">
        <f t="shared" si="10"/>
        <v>15000.258303421875</v>
      </c>
      <c r="P23" s="217">
        <f t="shared" si="11"/>
        <v>1.0000000054887754</v>
      </c>
      <c r="Q23" s="34">
        <f t="shared" si="12"/>
        <v>3500.000019210714</v>
      </c>
      <c r="R23" s="34">
        <f t="shared" si="13"/>
        <v>18500.258322632588</v>
      </c>
      <c r="S23" s="34">
        <f t="shared" si="14"/>
        <v>43891.446814671275</v>
      </c>
      <c r="T23" s="34">
        <f t="shared" si="15"/>
        <v>10241.161291168668</v>
      </c>
      <c r="U23" s="33">
        <f t="shared" si="16"/>
        <v>54132.60810583994</v>
      </c>
      <c r="V23" s="34">
        <f t="shared" si="17"/>
        <v>18500.258322632588</v>
      </c>
      <c r="W23" s="34">
        <f t="shared" si="18"/>
        <v>30152.267442457134</v>
      </c>
      <c r="X23" s="34">
        <f t="shared" si="19"/>
        <v>94610.18965314445</v>
      </c>
      <c r="Y23" s="34">
        <f t="shared" si="20"/>
        <v>5060.317598089091</v>
      </c>
      <c r="Z23" s="34">
        <f t="shared" si="21"/>
        <v>28982.345922617933</v>
      </c>
      <c r="AA23" s="33">
        <f t="shared" si="22"/>
        <v>123592.53557576239</v>
      </c>
      <c r="AB23" s="33">
        <f t="shared" si="23"/>
        <v>35212.585040546226</v>
      </c>
      <c r="AC23" s="62">
        <f t="shared" si="24"/>
        <v>56.517</v>
      </c>
      <c r="AD23" s="81">
        <f t="shared" si="25"/>
        <v>0.3</v>
      </c>
      <c r="AE23" s="33">
        <f t="shared" si="26"/>
        <v>548660.7588045836</v>
      </c>
      <c r="AF23" s="33">
        <f t="shared" si="27"/>
        <v>399619.00492184923</v>
      </c>
      <c r="AG23" s="33">
        <f t="shared" si="28"/>
        <v>583873.3438451298</v>
      </c>
      <c r="AH23" s="23">
        <f t="shared" si="29"/>
        <v>-184254.3389232806</v>
      </c>
      <c r="AI23" s="33">
        <f t="shared" si="30"/>
        <v>934092.841925927</v>
      </c>
      <c r="AJ23" s="11"/>
      <c r="AL23" s="28"/>
      <c r="AM23" s="105"/>
      <c r="AN23" s="156" t="s">
        <v>151</v>
      </c>
      <c r="AO23" s="160" t="s">
        <v>152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3116.5406434124875</v>
      </c>
      <c r="E24" s="10">
        <f>SUM('価格・加入者指数 '!C21:'価格・加入者指数 '!C21)</f>
        <v>0.6397755238831084</v>
      </c>
      <c r="F24" s="34">
        <f t="shared" si="1"/>
        <v>12646.458956828086</v>
      </c>
      <c r="G24" s="34">
        <f t="shared" si="2"/>
        <v>2989.8287439589876</v>
      </c>
      <c r="H24" s="34">
        <f t="shared" si="3"/>
        <v>472958.4400104314</v>
      </c>
      <c r="I24" s="33">
        <f t="shared" si="4"/>
        <v>73339.43508858216</v>
      </c>
      <c r="J24" s="51">
        <f t="shared" si="5"/>
        <v>1</v>
      </c>
      <c r="K24" s="216">
        <f t="shared" si="6"/>
        <v>60000</v>
      </c>
      <c r="L24" s="34">
        <f t="shared" si="7"/>
        <v>179389.72463753927</v>
      </c>
      <c r="M24" s="33">
        <f t="shared" si="8"/>
        <v>652348.1646479707</v>
      </c>
      <c r="N24" s="217">
        <f t="shared" si="9"/>
        <v>1.000012923855157</v>
      </c>
      <c r="O24" s="33">
        <f t="shared" si="10"/>
        <v>15000.193857827355</v>
      </c>
      <c r="P24" s="217">
        <f t="shared" si="11"/>
        <v>1.0000000000076994</v>
      </c>
      <c r="Q24" s="34">
        <f t="shared" si="12"/>
        <v>3500.000000026948</v>
      </c>
      <c r="R24" s="34">
        <f t="shared" si="13"/>
        <v>18500.1938578543</v>
      </c>
      <c r="S24" s="34">
        <f t="shared" si="14"/>
        <v>44848.01076108928</v>
      </c>
      <c r="T24" s="34">
        <f t="shared" si="15"/>
        <v>10464.400603937027</v>
      </c>
      <c r="U24" s="33">
        <f t="shared" si="16"/>
        <v>55312.41136502631</v>
      </c>
      <c r="V24" s="34">
        <f t="shared" si="17"/>
        <v>18500.1938578543</v>
      </c>
      <c r="W24" s="34">
        <f t="shared" si="18"/>
        <v>34835.8008381052</v>
      </c>
      <c r="X24" s="34">
        <f t="shared" si="19"/>
        <v>109305.9329717766</v>
      </c>
      <c r="Y24" s="34">
        <f t="shared" si="20"/>
        <v>6003.870490910141</v>
      </c>
      <c r="Z24" s="34">
        <f t="shared" si="21"/>
        <v>34386.428928465866</v>
      </c>
      <c r="AA24" s="33">
        <f t="shared" si="22"/>
        <v>143692.36190024245</v>
      </c>
      <c r="AB24" s="33">
        <f t="shared" si="23"/>
        <v>40839.67132901534</v>
      </c>
      <c r="AC24" s="62">
        <f t="shared" si="24"/>
        <v>56.517</v>
      </c>
      <c r="AD24" s="81">
        <f t="shared" si="25"/>
        <v>0.3</v>
      </c>
      <c r="AE24" s="33">
        <f t="shared" si="26"/>
        <v>718533.8585501014</v>
      </c>
      <c r="AF24" s="33">
        <f t="shared" si="27"/>
        <v>472958.4400104314</v>
      </c>
      <c r="AG24" s="33">
        <f t="shared" si="28"/>
        <v>759373.5298791167</v>
      </c>
      <c r="AH24" s="23">
        <f t="shared" si="29"/>
        <v>-286415.0898686853</v>
      </c>
      <c r="AI24" s="33">
        <f t="shared" si="30"/>
        <v>647677.7520572417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211</v>
      </c>
      <c r="D29" s="147"/>
      <c r="E29" s="148"/>
      <c r="F29" s="2"/>
      <c r="G29" s="19"/>
      <c r="H29" s="90"/>
      <c r="I29" s="2"/>
      <c r="J29" s="38" t="s">
        <v>119</v>
      </c>
      <c r="K29" s="37"/>
      <c r="L29" s="37"/>
      <c r="M29" s="18"/>
      <c r="N29" s="38" t="s">
        <v>120</v>
      </c>
      <c r="O29" s="37"/>
      <c r="P29" s="37"/>
      <c r="Q29" s="18"/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42" t="s">
        <v>122</v>
      </c>
      <c r="AD29" s="49"/>
      <c r="AE29" s="18"/>
      <c r="AF29" s="42" t="s">
        <v>123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124</v>
      </c>
      <c r="D30" s="68">
        <f>$AP$4</f>
        <v>3000</v>
      </c>
      <c r="E30" s="18" t="s">
        <v>200</v>
      </c>
      <c r="H30" s="24"/>
      <c r="J30" s="58" t="s">
        <v>212</v>
      </c>
      <c r="K30" s="53" t="s">
        <v>125</v>
      </c>
      <c r="L30" s="82"/>
      <c r="M30" s="59"/>
      <c r="N30" s="58" t="s">
        <v>212</v>
      </c>
      <c r="O30" s="53" t="s">
        <v>125</v>
      </c>
      <c r="P30" s="82"/>
      <c r="Q30" s="59"/>
      <c r="W30" s="53" t="s">
        <v>71</v>
      </c>
      <c r="X30" s="143">
        <f>$AP$6</f>
        <v>0.3187</v>
      </c>
      <c r="Y30" s="35" t="s">
        <v>72</v>
      </c>
      <c r="AC30" s="53" t="s">
        <v>126</v>
      </c>
      <c r="AD30" s="141">
        <f>$AP$8</f>
        <v>56.517</v>
      </c>
      <c r="AE30" s="57" t="s">
        <v>91</v>
      </c>
      <c r="AF30" s="58"/>
      <c r="AO30" s="161"/>
      <c r="AP30" s="12"/>
    </row>
    <row r="31" spans="3:42" s="25" customFormat="1" ht="13.5" thickBot="1">
      <c r="C31" s="67" t="s">
        <v>127</v>
      </c>
      <c r="D31" s="69">
        <f>$AP$5</f>
        <v>0.5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59"/>
      <c r="N31" s="58" t="s">
        <v>8</v>
      </c>
      <c r="O31" s="58" t="s">
        <v>128</v>
      </c>
      <c r="P31" s="83" t="s">
        <v>129</v>
      </c>
      <c r="Q31" s="59"/>
      <c r="W31" s="53" t="s">
        <v>130</v>
      </c>
      <c r="X31" s="144">
        <f>$AP$7</f>
        <v>0.1746</v>
      </c>
      <c r="Y31" s="35" t="s">
        <v>131</v>
      </c>
      <c r="AC31" s="53" t="s">
        <v>132</v>
      </c>
      <c r="AD31" s="142">
        <f>$AP$9</f>
        <v>0.3</v>
      </c>
      <c r="AE31" s="57" t="s">
        <v>106</v>
      </c>
      <c r="AF31" s="36" t="s">
        <v>133</v>
      </c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$AP$10</f>
        <v>10</v>
      </c>
      <c r="M32" s="59" t="s">
        <v>136</v>
      </c>
      <c r="N32" s="58" t="s">
        <v>134</v>
      </c>
      <c r="O32" s="77" t="s">
        <v>135</v>
      </c>
      <c r="P32" s="84">
        <f>$AP$14</f>
        <v>10</v>
      </c>
      <c r="Q32" s="59" t="s">
        <v>136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213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$AP$11</f>
        <v>1000</v>
      </c>
      <c r="L34" s="84">
        <f>$AP$12</f>
        <v>1.1</v>
      </c>
      <c r="M34" s="59"/>
      <c r="N34" s="53" t="s">
        <v>141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142</v>
      </c>
      <c r="K35" s="75" t="s">
        <v>143</v>
      </c>
      <c r="L35" s="86">
        <f>$L$32-1</f>
        <v>9</v>
      </c>
      <c r="M35" s="42"/>
      <c r="N35" s="140" t="s">
        <v>142</v>
      </c>
      <c r="O35" s="75" t="s">
        <v>143</v>
      </c>
      <c r="P35" s="86">
        <f>$P$32-1</f>
        <v>9</v>
      </c>
      <c r="Q35" s="42"/>
    </row>
    <row r="36" spans="10:17" ht="12.75">
      <c r="J36" s="32"/>
      <c r="K36" s="76" t="s">
        <v>144</v>
      </c>
      <c r="L36" s="87">
        <f>(-1/$K$34)*LN(($L$34-$L$37)/$L$35)</f>
        <v>0.004499809670330264</v>
      </c>
      <c r="M36" s="42"/>
      <c r="N36" s="32"/>
      <c r="O36" s="76" t="s">
        <v>144</v>
      </c>
      <c r="P36" s="87">
        <f>(-1/$O$34)*LN(($P$34-$P$37)/$P$35)</f>
        <v>0.004499809670330264</v>
      </c>
      <c r="Q36" s="42"/>
    </row>
    <row r="37" spans="10:17" ht="13.5" thickBot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</row>
    <row r="38" spans="10:17" ht="14.25" thickBot="1" thickTop="1">
      <c r="J38" s="38" t="s">
        <v>214</v>
      </c>
      <c r="K38" s="74">
        <f>$AP$13</f>
        <v>60000</v>
      </c>
      <c r="L38" s="18" t="s">
        <v>111</v>
      </c>
      <c r="M38" s="42"/>
      <c r="N38" s="38" t="s">
        <v>146</v>
      </c>
      <c r="O38" s="74">
        <f>$AP$17</f>
        <v>15000</v>
      </c>
      <c r="P38" s="18" t="s">
        <v>111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147</v>
      </c>
      <c r="Q41" s="37"/>
      <c r="R41" s="37"/>
      <c r="S41" s="18"/>
    </row>
    <row r="42" spans="16:19" ht="12.75">
      <c r="P42" s="58" t="s">
        <v>148</v>
      </c>
      <c r="Q42" s="53" t="s">
        <v>125</v>
      </c>
      <c r="R42" s="82"/>
      <c r="S42" s="59"/>
    </row>
    <row r="43" spans="16:19" ht="13.5" thickBot="1">
      <c r="P43" s="58" t="s">
        <v>8</v>
      </c>
      <c r="Q43" s="58" t="s">
        <v>128</v>
      </c>
      <c r="R43" s="83" t="s">
        <v>129</v>
      </c>
      <c r="S43" s="59"/>
    </row>
    <row r="44" spans="16:19" ht="14.25" thickBot="1" thickTop="1">
      <c r="P44" s="58" t="s">
        <v>113</v>
      </c>
      <c r="Q44" s="77" t="s">
        <v>135</v>
      </c>
      <c r="R44" s="84">
        <f>$AP$18</f>
        <v>10</v>
      </c>
      <c r="S44" s="59" t="s">
        <v>136</v>
      </c>
    </row>
    <row r="45" spans="16:19" ht="14.25" thickBot="1" thickTop="1">
      <c r="P45" s="58" t="s">
        <v>213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215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9</v>
      </c>
      <c r="S47" s="42"/>
    </row>
    <row r="48" spans="16:19" ht="12.75">
      <c r="P48" s="32"/>
      <c r="Q48" s="76" t="s">
        <v>144</v>
      </c>
      <c r="R48" s="87">
        <f>(-1/$Q$46)*LN(($R$46-$R$49)/$R$47)</f>
        <v>0.0021972245773362194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214</v>
      </c>
      <c r="Q50" s="74">
        <f>$AP$21</f>
        <v>3500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O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20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216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217</v>
      </c>
      <c r="AP4" s="215">
        <f>SUM('予測用パラメタ'!I4:'予測用パラメタ'!I4)</f>
        <v>6000</v>
      </c>
    </row>
    <row r="5" spans="1:42" s="19" customFormat="1" ht="14.25" thickBot="1" thickTop="1">
      <c r="A5" s="40" t="s">
        <v>50</v>
      </c>
      <c r="B5" s="29"/>
      <c r="C5" s="114" t="s">
        <v>218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215">
        <f>SUM('予測用パラメタ'!I5:'予測用パラメタ'!I5)</f>
        <v>0.75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219</v>
      </c>
      <c r="T6" s="109"/>
      <c r="U6" s="119"/>
      <c r="V6" s="120"/>
      <c r="W6" s="121" t="s">
        <v>61</v>
      </c>
      <c r="X6" s="120"/>
      <c r="Y6" s="121" t="s">
        <v>220</v>
      </c>
      <c r="Z6" s="120"/>
      <c r="AA6" s="123" t="s">
        <v>62</v>
      </c>
      <c r="AB6" s="123" t="s">
        <v>63</v>
      </c>
      <c r="AC6" s="124" t="s">
        <v>64</v>
      </c>
      <c r="AD6" s="125" t="s">
        <v>65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221</v>
      </c>
      <c r="AJ6" s="150"/>
      <c r="AK6" s="22"/>
      <c r="AL6" s="140" t="s">
        <v>70</v>
      </c>
      <c r="AM6" s="53" t="s">
        <v>71</v>
      </c>
      <c r="AN6" s="156"/>
      <c r="AO6" s="160" t="s">
        <v>72</v>
      </c>
      <c r="AP6" s="215">
        <f>SUM('予測用パラメタ'!I6:'予測用パラメタ'!I6)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222</v>
      </c>
      <c r="M7" s="40" t="s">
        <v>222</v>
      </c>
      <c r="N7" s="99" t="s">
        <v>223</v>
      </c>
      <c r="P7" s="67" t="s">
        <v>220</v>
      </c>
      <c r="R7" s="93" t="s">
        <v>77</v>
      </c>
      <c r="S7" s="97" t="s">
        <v>78</v>
      </c>
      <c r="T7" s="97" t="s">
        <v>220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224</v>
      </c>
      <c r="AN7" s="156"/>
      <c r="AO7" s="160" t="s">
        <v>72</v>
      </c>
      <c r="AP7" s="215">
        <f>SUM('予測用パラメタ'!I7:'予測用パラメタ'!I7)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225</v>
      </c>
      <c r="F8" s="92" t="s">
        <v>4</v>
      </c>
      <c r="G8" s="92" t="s">
        <v>7</v>
      </c>
      <c r="H8" s="92" t="s">
        <v>84</v>
      </c>
      <c r="I8" s="39" t="s">
        <v>85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53" t="s">
        <v>90</v>
      </c>
      <c r="AN8" s="156"/>
      <c r="AO8" s="137" t="s">
        <v>91</v>
      </c>
      <c r="AP8" s="215">
        <f>SUM('予測用パラメタ'!I8:'予測用パラメタ'!I8)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226</v>
      </c>
      <c r="E9" s="130" t="s">
        <v>5</v>
      </c>
      <c r="F9" s="131" t="s">
        <v>6</v>
      </c>
      <c r="G9" s="131" t="s">
        <v>93</v>
      </c>
      <c r="H9" s="131" t="s">
        <v>94</v>
      </c>
      <c r="I9" s="129" t="s">
        <v>94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227</v>
      </c>
      <c r="T9" s="129" t="s">
        <v>227</v>
      </c>
      <c r="U9" s="129" t="s">
        <v>227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132" t="s">
        <v>101</v>
      </c>
      <c r="AD9" s="133" t="s">
        <v>102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66"/>
      <c r="AM9" s="53" t="s">
        <v>105</v>
      </c>
      <c r="AN9" s="156"/>
      <c r="AO9" s="137" t="s">
        <v>106</v>
      </c>
      <c r="AP9" s="215">
        <f>SUM('予測用パラメタ'!I9:'予測用パラメタ'!I9)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107</v>
      </c>
      <c r="AM10" s="58" t="s">
        <v>108</v>
      </c>
      <c r="AN10" s="165" t="s">
        <v>109</v>
      </c>
      <c r="AO10" s="160" t="s">
        <v>95</v>
      </c>
      <c r="AP10" s="215">
        <f>SUM('予測用パラメタ'!I13:'予測用パラメタ'!I13)</f>
        <v>100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228</v>
      </c>
      <c r="AN11" s="156" t="s">
        <v>110</v>
      </c>
      <c r="AO11" s="137" t="s">
        <v>150</v>
      </c>
      <c r="AP11" s="215">
        <f>SUM('予測用パラメタ'!I14:'予測用パラメタ'!I14)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151</v>
      </c>
      <c r="AO12" s="160" t="s">
        <v>152</v>
      </c>
      <c r="AP12" s="215">
        <f>SUM('予測用パラメタ'!I15:'予測用パラメタ'!I15)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153</v>
      </c>
      <c r="AN13" s="164"/>
      <c r="AO13" s="137" t="s">
        <v>111</v>
      </c>
      <c r="AP13" s="215">
        <f>SUM('予測用パラメタ'!I16:'予測用パラメタ'!I16)</f>
        <v>50000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100</v>
      </c>
      <c r="K14" s="216">
        <f aca="true" t="shared" si="6" ref="K14:K24">$K$38*$J14</f>
        <v>5000000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100</v>
      </c>
      <c r="O14" s="33">
        <f aca="true" t="shared" si="10" ref="O14:O24">$O$38*$N14</f>
        <v>3000000</v>
      </c>
      <c r="P14" s="217">
        <f aca="true" t="shared" si="11" ref="P14:P24">$R$47*EXP(-$R$48*$F14)+$R$49</f>
        <v>2</v>
      </c>
      <c r="Q14" s="34">
        <f aca="true" t="shared" si="12" ref="Q14:Q24">$Q$50*$P14</f>
        <v>140000</v>
      </c>
      <c r="R14" s="34">
        <f aca="true" t="shared" si="13" ref="R14:R24">$O14+$Q14</f>
        <v>3140000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112</v>
      </c>
      <c r="AM14" s="53" t="s">
        <v>113</v>
      </c>
      <c r="AN14" s="156" t="s">
        <v>109</v>
      </c>
      <c r="AO14" s="160" t="s">
        <v>95</v>
      </c>
      <c r="AP14" s="215">
        <f>SUM('予測用パラメタ'!I17:'予測用パラメタ'!I17)</f>
        <v>100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59939.99999793401</v>
      </c>
      <c r="E15" s="10">
        <f>SUM('価格・加入者指数 '!C12:'価格・加入者指数 '!C12)</f>
        <v>0.009999999387532455</v>
      </c>
      <c r="F15" s="34">
        <f t="shared" si="1"/>
        <v>89.60974252839529</v>
      </c>
      <c r="G15" s="34">
        <f t="shared" si="2"/>
        <v>89.60974252839529</v>
      </c>
      <c r="H15" s="34">
        <f t="shared" si="3"/>
        <v>64454.49560360257</v>
      </c>
      <c r="I15" s="33">
        <f t="shared" si="4"/>
        <v>64454.49560360257</v>
      </c>
      <c r="J15" s="51">
        <f t="shared" si="5"/>
        <v>54.357699408470204</v>
      </c>
      <c r="K15" s="216">
        <f t="shared" si="6"/>
        <v>2717884.9704235103</v>
      </c>
      <c r="L15" s="34">
        <f t="shared" si="7"/>
        <v>243548.972421446</v>
      </c>
      <c r="M15" s="33">
        <f t="shared" si="8"/>
        <v>308003.46802504855</v>
      </c>
      <c r="N15" s="217">
        <f t="shared" si="9"/>
        <v>54.357699408470204</v>
      </c>
      <c r="O15" s="33">
        <f t="shared" si="10"/>
        <v>1630730.982254106</v>
      </c>
      <c r="P15" s="217">
        <f t="shared" si="11"/>
        <v>2</v>
      </c>
      <c r="Q15" s="34">
        <f t="shared" si="12"/>
        <v>140000</v>
      </c>
      <c r="R15" s="34">
        <f t="shared" si="13"/>
        <v>1770730.982254106</v>
      </c>
      <c r="S15" s="34">
        <f t="shared" si="14"/>
        <v>146129.3834528676</v>
      </c>
      <c r="T15" s="34">
        <f t="shared" si="15"/>
        <v>12545.36395397534</v>
      </c>
      <c r="U15" s="33">
        <f t="shared" si="16"/>
        <v>158674.74740684294</v>
      </c>
      <c r="V15" s="34">
        <f t="shared" si="17"/>
        <v>1770730.9822541063</v>
      </c>
      <c r="W15" s="34">
        <f t="shared" si="18"/>
        <v>46571.4345064289</v>
      </c>
      <c r="X15" s="34">
        <f t="shared" si="19"/>
        <v>146129.3834528676</v>
      </c>
      <c r="Y15" s="34">
        <f t="shared" si="20"/>
        <v>2190.4205463640947</v>
      </c>
      <c r="Z15" s="34">
        <f t="shared" si="21"/>
        <v>12545.36395397534</v>
      </c>
      <c r="AA15" s="33">
        <f t="shared" si="22"/>
        <v>158674.74740684294</v>
      </c>
      <c r="AB15" s="33">
        <f t="shared" si="23"/>
        <v>48761.855052793</v>
      </c>
      <c r="AC15" s="62">
        <f t="shared" si="24"/>
        <v>56.517</v>
      </c>
      <c r="AD15" s="81">
        <f t="shared" si="25"/>
        <v>0.3</v>
      </c>
      <c r="AE15" s="33">
        <f t="shared" si="26"/>
        <v>5091.356741235835</v>
      </c>
      <c r="AF15" s="33">
        <f t="shared" si="27"/>
        <v>64454.49560360257</v>
      </c>
      <c r="AG15" s="33">
        <f t="shared" si="28"/>
        <v>53853.21179402883</v>
      </c>
      <c r="AH15" s="23">
        <f t="shared" si="29"/>
        <v>10601.283809573739</v>
      </c>
      <c r="AI15" s="33">
        <f t="shared" si="30"/>
        <v>10601.283809573739</v>
      </c>
      <c r="AJ15" s="11"/>
      <c r="AL15" s="61"/>
      <c r="AM15" s="83" t="s">
        <v>114</v>
      </c>
      <c r="AN15" s="156" t="s">
        <v>115</v>
      </c>
      <c r="AO15" s="137" t="s">
        <v>154</v>
      </c>
      <c r="AP15" s="215">
        <f>SUM('予測用パラメタ'!I18:'予測用パラメタ'!I18)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59766.91871317502</v>
      </c>
      <c r="E16" s="10">
        <f>SUM('価格・加入者指数 '!C13:'価格・加入者指数 '!C13)</f>
        <v>0.017623698656438612</v>
      </c>
      <c r="F16" s="34">
        <f t="shared" si="1"/>
        <v>216.6941523728983</v>
      </c>
      <c r="G16" s="34">
        <f t="shared" si="2"/>
        <v>127.084409844503</v>
      </c>
      <c r="H16" s="34">
        <f t="shared" si="3"/>
        <v>155413.7014858965</v>
      </c>
      <c r="I16" s="33">
        <f t="shared" si="4"/>
        <v>90959.20588229394</v>
      </c>
      <c r="J16" s="51">
        <f t="shared" si="5"/>
        <v>23.207443470953113</v>
      </c>
      <c r="K16" s="216">
        <f t="shared" si="6"/>
        <v>1160372.1735476556</v>
      </c>
      <c r="L16" s="34">
        <f t="shared" si="7"/>
        <v>147465.21287528702</v>
      </c>
      <c r="M16" s="33">
        <f t="shared" si="8"/>
        <v>302878.91436118353</v>
      </c>
      <c r="N16" s="217">
        <f t="shared" si="9"/>
        <v>42.20374244012765</v>
      </c>
      <c r="O16" s="33">
        <f t="shared" si="10"/>
        <v>1266112.2732038295</v>
      </c>
      <c r="P16" s="217">
        <f t="shared" si="11"/>
        <v>2</v>
      </c>
      <c r="Q16" s="34">
        <f t="shared" si="12"/>
        <v>140000</v>
      </c>
      <c r="R16" s="34">
        <f t="shared" si="13"/>
        <v>1406112.2732038295</v>
      </c>
      <c r="S16" s="34">
        <f t="shared" si="14"/>
        <v>160903.13103699082</v>
      </c>
      <c r="T16" s="34">
        <f t="shared" si="15"/>
        <v>17791.81737823042</v>
      </c>
      <c r="U16" s="33">
        <f t="shared" si="16"/>
        <v>178694.94841522124</v>
      </c>
      <c r="V16" s="34">
        <f t="shared" si="17"/>
        <v>1406112.2732038295</v>
      </c>
      <c r="W16" s="34">
        <f t="shared" si="18"/>
        <v>83008.94619071898</v>
      </c>
      <c r="X16" s="34">
        <f t="shared" si="19"/>
        <v>260461.07998342952</v>
      </c>
      <c r="Y16" s="34">
        <f t="shared" si="20"/>
        <v>4914.424433207955</v>
      </c>
      <c r="Z16" s="34">
        <f t="shared" si="21"/>
        <v>28146.760785841667</v>
      </c>
      <c r="AA16" s="33">
        <f t="shared" si="22"/>
        <v>288607.8407692712</v>
      </c>
      <c r="AB16" s="33">
        <f t="shared" si="23"/>
        <v>87923.37062392694</v>
      </c>
      <c r="AC16" s="62">
        <f t="shared" si="24"/>
        <v>56.517</v>
      </c>
      <c r="AD16" s="81">
        <f t="shared" si="25"/>
        <v>0.3</v>
      </c>
      <c r="AE16" s="33">
        <f t="shared" si="26"/>
        <v>12311.911655370963</v>
      </c>
      <c r="AF16" s="33">
        <f t="shared" si="27"/>
        <v>155413.7014858965</v>
      </c>
      <c r="AG16" s="33">
        <f t="shared" si="28"/>
        <v>100235.2822792979</v>
      </c>
      <c r="AH16" s="23">
        <f t="shared" si="29"/>
        <v>55178.41920659861</v>
      </c>
      <c r="AI16" s="33">
        <f t="shared" si="30"/>
        <v>65779.70301617235</v>
      </c>
      <c r="AJ16" s="11"/>
      <c r="AL16" s="61"/>
      <c r="AM16" s="105"/>
      <c r="AN16" s="156" t="s">
        <v>151</v>
      </c>
      <c r="AO16" s="160" t="s">
        <v>152</v>
      </c>
      <c r="AP16" s="215">
        <f>SUM('予測用パラメタ'!I19:'予測用パラメタ'!I19)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59102.85617044599</v>
      </c>
      <c r="E17" s="10">
        <f>SUM('価格・加入者指数 '!C14:'価格・加入者指数 '!C14)</f>
        <v>0.030878198003536556</v>
      </c>
      <c r="F17" s="34">
        <f t="shared" si="1"/>
        <v>491.30368973795277</v>
      </c>
      <c r="G17" s="34">
        <f t="shared" si="2"/>
        <v>274.6095373650545</v>
      </c>
      <c r="H17" s="34">
        <f t="shared" si="3"/>
        <v>348449.41572709975</v>
      </c>
      <c r="I17" s="33">
        <f t="shared" si="4"/>
        <v>193035.71424120324</v>
      </c>
      <c r="J17" s="51">
        <f t="shared" si="5"/>
        <v>4.340939185924665</v>
      </c>
      <c r="K17" s="216">
        <f t="shared" si="6"/>
        <v>217046.95929623322</v>
      </c>
      <c r="L17" s="34">
        <f t="shared" si="7"/>
        <v>59603.16507883042</v>
      </c>
      <c r="M17" s="33">
        <f t="shared" si="8"/>
        <v>408052.5808059302</v>
      </c>
      <c r="N17" s="217">
        <f t="shared" si="9"/>
        <v>15.893789095496746</v>
      </c>
      <c r="O17" s="33">
        <f t="shared" si="10"/>
        <v>476813.6728649024</v>
      </c>
      <c r="P17" s="217">
        <f t="shared" si="11"/>
        <v>2</v>
      </c>
      <c r="Q17" s="34">
        <f t="shared" si="12"/>
        <v>140000</v>
      </c>
      <c r="R17" s="34">
        <f t="shared" si="13"/>
        <v>616813.6728649024</v>
      </c>
      <c r="S17" s="34">
        <f t="shared" si="14"/>
        <v>130937.5821147633</v>
      </c>
      <c r="T17" s="34">
        <f t="shared" si="15"/>
        <v>38445.33523110763</v>
      </c>
      <c r="U17" s="33">
        <f t="shared" si="16"/>
        <v>169382.91734587093</v>
      </c>
      <c r="V17" s="34">
        <f t="shared" si="17"/>
        <v>616813.6728649024</v>
      </c>
      <c r="W17" s="34">
        <f t="shared" si="18"/>
        <v>98283.8024597119</v>
      </c>
      <c r="X17" s="34">
        <f t="shared" si="19"/>
        <v>308389.7159074738</v>
      </c>
      <c r="Y17" s="34">
        <f t="shared" si="20"/>
        <v>10768.92145852124</v>
      </c>
      <c r="Z17" s="34">
        <f t="shared" si="21"/>
        <v>61677.67158374134</v>
      </c>
      <c r="AA17" s="33">
        <f t="shared" si="22"/>
        <v>370067.38749121514</v>
      </c>
      <c r="AB17" s="33">
        <f t="shared" si="23"/>
        <v>109052.72391823313</v>
      </c>
      <c r="AC17" s="62">
        <f t="shared" si="24"/>
        <v>56.517</v>
      </c>
      <c r="AD17" s="81">
        <f t="shared" si="25"/>
        <v>0.3</v>
      </c>
      <c r="AE17" s="33">
        <f t="shared" si="26"/>
        <v>27914.40173984126</v>
      </c>
      <c r="AF17" s="33">
        <f t="shared" si="27"/>
        <v>348449.41572709975</v>
      </c>
      <c r="AG17" s="33">
        <f t="shared" si="28"/>
        <v>136967.1256580744</v>
      </c>
      <c r="AH17" s="23">
        <f t="shared" si="29"/>
        <v>211482.29006902536</v>
      </c>
      <c r="AI17" s="33">
        <f t="shared" si="30"/>
        <v>277261.9930851977</v>
      </c>
      <c r="AJ17" s="11"/>
      <c r="AL17" s="60"/>
      <c r="AM17" s="38" t="s">
        <v>153</v>
      </c>
      <c r="AN17" s="164"/>
      <c r="AO17" s="137" t="s">
        <v>111</v>
      </c>
      <c r="AP17" s="215">
        <f>SUM('予測用パラメタ'!I20:'予測用パラメタ'!I20)</f>
        <v>30000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56664.21935384234</v>
      </c>
      <c r="E18" s="10">
        <f>SUM('価格・加入者指数 '!C15:'価格・加入者指数 '!C15)</f>
        <v>0.05355772458165475</v>
      </c>
      <c r="F18" s="34">
        <f t="shared" si="1"/>
        <v>1039.5520484184615</v>
      </c>
      <c r="G18" s="34">
        <f t="shared" si="2"/>
        <v>548.2483586805088</v>
      </c>
      <c r="H18" s="34">
        <f t="shared" si="3"/>
        <v>706864.8636158379</v>
      </c>
      <c r="I18" s="33">
        <f t="shared" si="4"/>
        <v>358415.4478887381</v>
      </c>
      <c r="J18" s="51">
        <f t="shared" si="5"/>
        <v>1.0761231045165147</v>
      </c>
      <c r="K18" s="216">
        <f t="shared" si="6"/>
        <v>53806.155225825736</v>
      </c>
      <c r="L18" s="34">
        <f t="shared" si="7"/>
        <v>29499.13628946764</v>
      </c>
      <c r="M18" s="33">
        <f t="shared" si="8"/>
        <v>736363.9999053056</v>
      </c>
      <c r="N18" s="217">
        <f t="shared" si="9"/>
        <v>3.255709226580603</v>
      </c>
      <c r="O18" s="33">
        <f t="shared" si="10"/>
        <v>97671.27679741809</v>
      </c>
      <c r="P18" s="217">
        <f t="shared" si="11"/>
        <v>2</v>
      </c>
      <c r="Q18" s="34">
        <f t="shared" si="12"/>
        <v>140000</v>
      </c>
      <c r="R18" s="34">
        <f t="shared" si="13"/>
        <v>237671.27679741808</v>
      </c>
      <c r="S18" s="34">
        <f t="shared" si="14"/>
        <v>53548.117194414124</v>
      </c>
      <c r="T18" s="34">
        <f t="shared" si="15"/>
        <v>76754.77021527123</v>
      </c>
      <c r="U18" s="33">
        <f t="shared" si="16"/>
        <v>130302.88740968535</v>
      </c>
      <c r="V18" s="34">
        <f t="shared" si="17"/>
        <v>237671.2767974181</v>
      </c>
      <c r="W18" s="34">
        <f t="shared" si="18"/>
        <v>84026.5395656615</v>
      </c>
      <c r="X18" s="34">
        <f t="shared" si="19"/>
        <v>263654.03064217605</v>
      </c>
      <c r="Y18" s="34">
        <f t="shared" si="20"/>
        <v>22290.050651449787</v>
      </c>
      <c r="Z18" s="34">
        <f t="shared" si="21"/>
        <v>127663.52034049133</v>
      </c>
      <c r="AA18" s="33">
        <f t="shared" si="22"/>
        <v>391317.55098266737</v>
      </c>
      <c r="AB18" s="33">
        <f t="shared" si="23"/>
        <v>106316.59021711128</v>
      </c>
      <c r="AC18" s="62">
        <f t="shared" si="24"/>
        <v>56.517</v>
      </c>
      <c r="AD18" s="81">
        <f t="shared" si="25"/>
        <v>0.3</v>
      </c>
      <c r="AE18" s="33">
        <f t="shared" si="26"/>
        <v>59064.228734991724</v>
      </c>
      <c r="AF18" s="33">
        <f t="shared" si="27"/>
        <v>706864.8636158379</v>
      </c>
      <c r="AG18" s="33">
        <f t="shared" si="28"/>
        <v>165380.818952103</v>
      </c>
      <c r="AH18" s="23">
        <f t="shared" si="29"/>
        <v>541484.0446637349</v>
      </c>
      <c r="AI18" s="33">
        <f t="shared" si="30"/>
        <v>818746.0377489326</v>
      </c>
      <c r="AJ18" s="11"/>
      <c r="AL18" s="140" t="s">
        <v>116</v>
      </c>
      <c r="AM18" s="53" t="s">
        <v>108</v>
      </c>
      <c r="AN18" s="156" t="s">
        <v>109</v>
      </c>
      <c r="AO18" s="160" t="s">
        <v>95</v>
      </c>
      <c r="AP18" s="215">
        <f>SUM('予測用パラメタ'!I21:'予測用パラメタ'!I21)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48973.27553380329</v>
      </c>
      <c r="E19" s="10">
        <f>SUM('価格・加入者指数 '!C16:'価格・加入者指数 '!C16)</f>
        <v>0.09132524611740009</v>
      </c>
      <c r="F19" s="34">
        <f t="shared" si="1"/>
        <v>2050.75074405065</v>
      </c>
      <c r="G19" s="34">
        <f t="shared" si="2"/>
        <v>1011.1986956321887</v>
      </c>
      <c r="H19" s="34">
        <f t="shared" si="3"/>
        <v>1205183.7748745352</v>
      </c>
      <c r="I19" s="33">
        <f t="shared" si="4"/>
        <v>498318.9112586973</v>
      </c>
      <c r="J19" s="51">
        <f t="shared" si="5"/>
        <v>1.0000711760840442</v>
      </c>
      <c r="K19" s="216">
        <f t="shared" si="6"/>
        <v>50003.55880420221</v>
      </c>
      <c r="L19" s="34">
        <f t="shared" si="7"/>
        <v>50563.53343977672</v>
      </c>
      <c r="M19" s="33">
        <f t="shared" si="8"/>
        <v>1255747.3083143118</v>
      </c>
      <c r="N19" s="217">
        <f t="shared" si="9"/>
        <v>1.0925662762328336</v>
      </c>
      <c r="O19" s="33">
        <f t="shared" si="10"/>
        <v>32776.98828698501</v>
      </c>
      <c r="P19" s="217">
        <f t="shared" si="11"/>
        <v>2</v>
      </c>
      <c r="Q19" s="34">
        <f t="shared" si="12"/>
        <v>140000</v>
      </c>
      <c r="R19" s="34">
        <f t="shared" si="13"/>
        <v>172776.98828698503</v>
      </c>
      <c r="S19" s="34">
        <f t="shared" si="14"/>
        <v>33144.04780255077</v>
      </c>
      <c r="T19" s="34">
        <f t="shared" si="15"/>
        <v>141567.8173885064</v>
      </c>
      <c r="U19" s="33">
        <f t="shared" si="16"/>
        <v>174711.86519105718</v>
      </c>
      <c r="V19" s="34">
        <f t="shared" si="17"/>
        <v>172776.98828698503</v>
      </c>
      <c r="W19" s="34">
        <f t="shared" si="18"/>
        <v>67810.2894407581</v>
      </c>
      <c r="X19" s="34">
        <f t="shared" si="19"/>
        <v>212771.5388790653</v>
      </c>
      <c r="Y19" s="34">
        <f t="shared" si="20"/>
        <v>43115.94872373987</v>
      </c>
      <c r="Z19" s="34">
        <f t="shared" si="21"/>
        <v>246941.28707754795</v>
      </c>
      <c r="AA19" s="33">
        <f t="shared" si="22"/>
        <v>459712.8259566133</v>
      </c>
      <c r="AB19" s="33">
        <f t="shared" si="23"/>
        <v>110926.23816449798</v>
      </c>
      <c r="AC19" s="62">
        <f t="shared" si="24"/>
        <v>56.517</v>
      </c>
      <c r="AD19" s="81">
        <f t="shared" si="25"/>
        <v>0.3</v>
      </c>
      <c r="AE19" s="33">
        <f t="shared" si="26"/>
        <v>116517.50502472579</v>
      </c>
      <c r="AF19" s="33">
        <f t="shared" si="27"/>
        <v>1205183.7748745352</v>
      </c>
      <c r="AG19" s="33">
        <f t="shared" si="28"/>
        <v>227443.74318922375</v>
      </c>
      <c r="AH19" s="23">
        <f t="shared" si="29"/>
        <v>977740.0316853113</v>
      </c>
      <c r="AI19" s="33">
        <f t="shared" si="30"/>
        <v>1796486.069434244</v>
      </c>
      <c r="AJ19" s="11"/>
      <c r="AL19" s="32"/>
      <c r="AM19" s="83" t="s">
        <v>114</v>
      </c>
      <c r="AN19" s="156" t="s">
        <v>115</v>
      </c>
      <c r="AO19" s="137" t="s">
        <v>154</v>
      </c>
      <c r="AP19" s="215">
        <f>SUM('予測用パラメタ'!I22:'予測用パラメタ'!I22)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33000</v>
      </c>
      <c r="E20" s="10">
        <f>SUM('価格・加入者指数 '!C17:'価格・加入者指数 '!C17)</f>
        <v>0.15146330233381258</v>
      </c>
      <c r="F20" s="34">
        <f t="shared" si="1"/>
        <v>3769.2142157324142</v>
      </c>
      <c r="G20" s="34">
        <f t="shared" si="2"/>
        <v>1718.463471681764</v>
      </c>
      <c r="H20" s="34">
        <f t="shared" si="3"/>
        <v>1492608.829430036</v>
      </c>
      <c r="I20" s="33">
        <f t="shared" si="4"/>
        <v>287425.05455550086</v>
      </c>
      <c r="J20" s="51">
        <f t="shared" si="5"/>
        <v>1.0000000005063425</v>
      </c>
      <c r="K20" s="216">
        <f t="shared" si="6"/>
        <v>50000.000025317124</v>
      </c>
      <c r="L20" s="34">
        <f t="shared" si="7"/>
        <v>85923.17362759475</v>
      </c>
      <c r="M20" s="33">
        <f t="shared" si="8"/>
        <v>1578532.0030576307</v>
      </c>
      <c r="N20" s="217">
        <f t="shared" si="9"/>
        <v>1.0007042802961748</v>
      </c>
      <c r="O20" s="33">
        <f t="shared" si="10"/>
        <v>30021.12840888524</v>
      </c>
      <c r="P20" s="217">
        <f t="shared" si="11"/>
        <v>2</v>
      </c>
      <c r="Q20" s="34">
        <f t="shared" si="12"/>
        <v>140000</v>
      </c>
      <c r="R20" s="34">
        <f t="shared" si="13"/>
        <v>170021.12840888524</v>
      </c>
      <c r="S20" s="34">
        <f t="shared" si="14"/>
        <v>51590.21254933696</v>
      </c>
      <c r="T20" s="34">
        <f t="shared" si="15"/>
        <v>240584.88603544698</v>
      </c>
      <c r="U20" s="33">
        <f t="shared" si="16"/>
        <v>292175.09858478396</v>
      </c>
      <c r="V20" s="34">
        <f t="shared" si="17"/>
        <v>170021.12840888527</v>
      </c>
      <c r="W20" s="34">
        <f t="shared" si="18"/>
        <v>62640.950935462184</v>
      </c>
      <c r="X20" s="34">
        <f t="shared" si="19"/>
        <v>196551.46198764414</v>
      </c>
      <c r="Y20" s="34">
        <f t="shared" si="20"/>
        <v>77594.02517836394</v>
      </c>
      <c r="Z20" s="34">
        <f t="shared" si="21"/>
        <v>444410.22438925505</v>
      </c>
      <c r="AA20" s="33">
        <f t="shared" si="22"/>
        <v>640961.6863768992</v>
      </c>
      <c r="AB20" s="33">
        <f t="shared" si="23"/>
        <v>140234.97611382612</v>
      </c>
      <c r="AC20" s="62">
        <f t="shared" si="24"/>
        <v>56.517</v>
      </c>
      <c r="AD20" s="81">
        <f t="shared" si="25"/>
        <v>0.3</v>
      </c>
      <c r="AE20" s="33">
        <f t="shared" si="26"/>
        <v>214155.44409526858</v>
      </c>
      <c r="AF20" s="33">
        <f t="shared" si="27"/>
        <v>1492608.829430036</v>
      </c>
      <c r="AG20" s="33">
        <f t="shared" si="28"/>
        <v>354390.4202090947</v>
      </c>
      <c r="AH20" s="23">
        <f t="shared" si="29"/>
        <v>1138218.4092209414</v>
      </c>
      <c r="AI20" s="33">
        <f t="shared" si="30"/>
        <v>2934704.4786551856</v>
      </c>
      <c r="AJ20" s="11"/>
      <c r="AL20" s="32"/>
      <c r="AM20" s="105"/>
      <c r="AN20" s="156" t="s">
        <v>151</v>
      </c>
      <c r="AO20" s="160" t="s">
        <v>152</v>
      </c>
      <c r="AP20" s="215">
        <f>SUM('予測用パラメタ'!I23:'予測用パラメタ'!I23)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17026.724466196712</v>
      </c>
      <c r="E21" s="10">
        <f>SUM('価格・加入者指数 '!C18:'価格・加入者指数 '!C18)</f>
        <v>0.2407119956002155</v>
      </c>
      <c r="F21" s="34">
        <f t="shared" si="1"/>
        <v>6428.862387801875</v>
      </c>
      <c r="G21" s="34">
        <f t="shared" si="2"/>
        <v>2659.648172069461</v>
      </c>
      <c r="H21" s="34">
        <f t="shared" si="3"/>
        <v>1313549.622098376</v>
      </c>
      <c r="I21" s="33">
        <f t="shared" si="4"/>
        <v>-179059.20733165997</v>
      </c>
      <c r="J21" s="51">
        <f t="shared" si="5"/>
        <v>1</v>
      </c>
      <c r="K21" s="216">
        <f t="shared" si="6"/>
        <v>50000</v>
      </c>
      <c r="L21" s="34">
        <f t="shared" si="7"/>
        <v>132982.40860347304</v>
      </c>
      <c r="M21" s="33">
        <f t="shared" si="8"/>
        <v>1446532.0307018491</v>
      </c>
      <c r="N21" s="217">
        <f t="shared" si="9"/>
        <v>1.0000010673319872</v>
      </c>
      <c r="O21" s="33">
        <f t="shared" si="10"/>
        <v>30000.032019959617</v>
      </c>
      <c r="P21" s="217">
        <f t="shared" si="11"/>
        <v>2</v>
      </c>
      <c r="Q21" s="34">
        <f t="shared" si="12"/>
        <v>140000</v>
      </c>
      <c r="R21" s="34">
        <f t="shared" si="13"/>
        <v>170000.03201995962</v>
      </c>
      <c r="S21" s="34">
        <f t="shared" si="14"/>
        <v>79789.53032391089</v>
      </c>
      <c r="T21" s="34">
        <f t="shared" si="15"/>
        <v>372350.74408972455</v>
      </c>
      <c r="U21" s="33">
        <f t="shared" si="16"/>
        <v>452140.27441363543</v>
      </c>
      <c r="V21" s="34">
        <f t="shared" si="17"/>
        <v>170000.03201995962</v>
      </c>
      <c r="W21" s="34">
        <f t="shared" si="18"/>
        <v>68106.20318656077</v>
      </c>
      <c r="X21" s="34">
        <f t="shared" si="19"/>
        <v>213700.04137609282</v>
      </c>
      <c r="Y21" s="34">
        <f t="shared" si="20"/>
        <v>129058.54830028751</v>
      </c>
      <c r="Z21" s="34">
        <f t="shared" si="21"/>
        <v>739166.9433006158</v>
      </c>
      <c r="AA21" s="33">
        <f t="shared" si="22"/>
        <v>952866.9846767086</v>
      </c>
      <c r="AB21" s="33">
        <f t="shared" si="23"/>
        <v>197164.75148684828</v>
      </c>
      <c r="AC21" s="62">
        <f t="shared" si="24"/>
        <v>56.517</v>
      </c>
      <c r="AD21" s="81">
        <f t="shared" si="25"/>
        <v>0.3</v>
      </c>
      <c r="AE21" s="33">
        <f t="shared" si="26"/>
        <v>365268.67428773915</v>
      </c>
      <c r="AF21" s="33">
        <f t="shared" si="27"/>
        <v>1313549.622098376</v>
      </c>
      <c r="AG21" s="33">
        <f t="shared" si="28"/>
        <v>562433.4257745874</v>
      </c>
      <c r="AH21" s="23">
        <f t="shared" si="29"/>
        <v>751116.1963237886</v>
      </c>
      <c r="AI21" s="33">
        <f t="shared" si="30"/>
        <v>3685820.6749789743</v>
      </c>
      <c r="AJ21" s="11"/>
      <c r="AL21" s="66"/>
      <c r="AM21" s="38" t="s">
        <v>153</v>
      </c>
      <c r="AN21" s="164"/>
      <c r="AO21" s="137" t="s">
        <v>111</v>
      </c>
      <c r="AP21" s="215">
        <f>SUM('予測用パラメタ'!I24:'予測用パラメタ'!I24)</f>
        <v>70000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9335.780646157666</v>
      </c>
      <c r="E22" s="10">
        <f>SUM('価格・加入者指数 '!C19:'価格・加入者指数 '!C19)</f>
        <v>0.36022447611689157</v>
      </c>
      <c r="F22" s="34">
        <f t="shared" si="1"/>
        <v>10095.876218607691</v>
      </c>
      <c r="G22" s="34">
        <f t="shared" si="2"/>
        <v>3667.013830805816</v>
      </c>
      <c r="H22" s="34">
        <f t="shared" si="3"/>
        <v>1131034.6296921736</v>
      </c>
      <c r="I22" s="33">
        <f t="shared" si="4"/>
        <v>-182514.99240620248</v>
      </c>
      <c r="J22" s="51">
        <f t="shared" si="5"/>
        <v>1</v>
      </c>
      <c r="K22" s="216">
        <f t="shared" si="6"/>
        <v>50000</v>
      </c>
      <c r="L22" s="34">
        <f t="shared" si="7"/>
        <v>183350.6915402908</v>
      </c>
      <c r="M22" s="33">
        <f t="shared" si="8"/>
        <v>1314385.3212324644</v>
      </c>
      <c r="N22" s="217">
        <f t="shared" si="9"/>
        <v>1.0000000010247065</v>
      </c>
      <c r="O22" s="33">
        <f t="shared" si="10"/>
        <v>30000.000030741197</v>
      </c>
      <c r="P22" s="217">
        <f t="shared" si="11"/>
        <v>2</v>
      </c>
      <c r="Q22" s="34">
        <f t="shared" si="12"/>
        <v>140000</v>
      </c>
      <c r="R22" s="34">
        <f t="shared" si="13"/>
        <v>170000.0000307412</v>
      </c>
      <c r="S22" s="34">
        <f t="shared" si="14"/>
        <v>110010.41503690288</v>
      </c>
      <c r="T22" s="34">
        <f t="shared" si="15"/>
        <v>513381.93631281424</v>
      </c>
      <c r="U22" s="33">
        <f t="shared" si="16"/>
        <v>623392.3513497171</v>
      </c>
      <c r="V22" s="34">
        <f t="shared" si="17"/>
        <v>170000.0000307412</v>
      </c>
      <c r="W22" s="34">
        <f t="shared" si="18"/>
        <v>81461.0755032648</v>
      </c>
      <c r="X22" s="34">
        <f t="shared" si="19"/>
        <v>255604.25322643493</v>
      </c>
      <c r="Y22" s="34">
        <f t="shared" si="20"/>
        <v>196161.4118472747</v>
      </c>
      <c r="Z22" s="34">
        <f t="shared" si="21"/>
        <v>1123490.3313131426</v>
      </c>
      <c r="AA22" s="33">
        <f t="shared" si="22"/>
        <v>1379094.5845395774</v>
      </c>
      <c r="AB22" s="33">
        <f t="shared" si="23"/>
        <v>277622.4873505395</v>
      </c>
      <c r="AC22" s="62">
        <f t="shared" si="24"/>
        <v>56.517</v>
      </c>
      <c r="AD22" s="81">
        <f t="shared" si="25"/>
        <v>0.3</v>
      </c>
      <c r="AE22" s="33">
        <f t="shared" si="26"/>
        <v>573617.3991126332</v>
      </c>
      <c r="AF22" s="33">
        <f t="shared" si="27"/>
        <v>1131034.6296921736</v>
      </c>
      <c r="AG22" s="33">
        <f t="shared" si="28"/>
        <v>851239.8864631727</v>
      </c>
      <c r="AH22" s="23">
        <f t="shared" si="29"/>
        <v>279794.74322900083</v>
      </c>
      <c r="AI22" s="33">
        <f t="shared" si="30"/>
        <v>3965615.418207975</v>
      </c>
      <c r="AJ22" s="11"/>
      <c r="AL22" s="32" t="s">
        <v>117</v>
      </c>
      <c r="AM22" s="83" t="s">
        <v>118</v>
      </c>
      <c r="AN22" s="156" t="s">
        <v>110</v>
      </c>
      <c r="AO22" s="137" t="s">
        <v>150</v>
      </c>
      <c r="AP22" s="166" t="s">
        <v>155</v>
      </c>
    </row>
    <row r="23" spans="1:42" ht="12.75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6897.143829554004</v>
      </c>
      <c r="E23" s="10">
        <f>SUM('価格・加入者指数 '!C20:'価格・加入者指数 '!C20)</f>
        <v>0.5</v>
      </c>
      <c r="F23" s="34">
        <f t="shared" si="1"/>
        <v>14484.945319303648</v>
      </c>
      <c r="G23" s="34">
        <f t="shared" si="2"/>
        <v>4389.069100695957</v>
      </c>
      <c r="H23" s="34">
        <f t="shared" si="3"/>
        <v>1198857.0147655476</v>
      </c>
      <c r="I23" s="33">
        <f t="shared" si="4"/>
        <v>67822.38507337403</v>
      </c>
      <c r="J23" s="51">
        <f t="shared" si="5"/>
        <v>1</v>
      </c>
      <c r="K23" s="216">
        <f t="shared" si="6"/>
        <v>50000</v>
      </c>
      <c r="L23" s="34">
        <f t="shared" si="7"/>
        <v>219453.45503479784</v>
      </c>
      <c r="M23" s="33">
        <f t="shared" si="8"/>
        <v>1418310.4698003454</v>
      </c>
      <c r="N23" s="217">
        <f t="shared" si="9"/>
        <v>1.0000000000070401</v>
      </c>
      <c r="O23" s="33">
        <f t="shared" si="10"/>
        <v>30000.000000211203</v>
      </c>
      <c r="P23" s="217">
        <f t="shared" si="11"/>
        <v>2</v>
      </c>
      <c r="Q23" s="34">
        <f t="shared" si="12"/>
        <v>140000</v>
      </c>
      <c r="R23" s="34">
        <f t="shared" si="13"/>
        <v>170000.0000002112</v>
      </c>
      <c r="S23" s="34">
        <f t="shared" si="14"/>
        <v>131672.0730218057</v>
      </c>
      <c r="T23" s="34">
        <f t="shared" si="15"/>
        <v>614469.6740974339</v>
      </c>
      <c r="U23" s="33">
        <f t="shared" si="16"/>
        <v>746141.7471192396</v>
      </c>
      <c r="V23" s="34">
        <f t="shared" si="17"/>
        <v>170000.0000002112</v>
      </c>
      <c r="W23" s="34">
        <f t="shared" si="18"/>
        <v>97463.32041242378</v>
      </c>
      <c r="X23" s="34">
        <f t="shared" si="19"/>
        <v>305815.2507449758</v>
      </c>
      <c r="Y23" s="34">
        <f t="shared" si="20"/>
        <v>269198.03443615255</v>
      </c>
      <c r="Z23" s="34">
        <f t="shared" si="21"/>
        <v>1541798.593563302</v>
      </c>
      <c r="AA23" s="33">
        <f t="shared" si="22"/>
        <v>1847613.8443082778</v>
      </c>
      <c r="AB23" s="33">
        <f t="shared" si="23"/>
        <v>366661.35484857636</v>
      </c>
      <c r="AC23" s="62">
        <f t="shared" si="24"/>
        <v>56.517</v>
      </c>
      <c r="AD23" s="81">
        <f t="shared" si="25"/>
        <v>0.3</v>
      </c>
      <c r="AE23" s="33">
        <f t="shared" si="26"/>
        <v>822991.1382068754</v>
      </c>
      <c r="AF23" s="33">
        <f t="shared" si="27"/>
        <v>1198857.0147655476</v>
      </c>
      <c r="AG23" s="33">
        <f t="shared" si="28"/>
        <v>1189652.4930554517</v>
      </c>
      <c r="AH23" s="23">
        <f t="shared" si="29"/>
        <v>9204.521710095927</v>
      </c>
      <c r="AI23" s="33">
        <f t="shared" si="30"/>
        <v>3974819.939918071</v>
      </c>
      <c r="AJ23" s="11"/>
      <c r="AL23" s="28"/>
      <c r="AM23" s="105"/>
      <c r="AN23" s="156" t="s">
        <v>151</v>
      </c>
      <c r="AO23" s="160" t="s">
        <v>152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6233.081286824975</v>
      </c>
      <c r="E24" s="10">
        <f>SUM('価格・加入者指数 '!C21:'価格・加入者指数 '!C21)</f>
        <v>0.6397755238831084</v>
      </c>
      <c r="F24" s="34">
        <f t="shared" si="1"/>
        <v>18969.68843524213</v>
      </c>
      <c r="G24" s="34">
        <f t="shared" si="2"/>
        <v>4484.743115938481</v>
      </c>
      <c r="H24" s="34">
        <f t="shared" si="3"/>
        <v>1418875.3200312944</v>
      </c>
      <c r="I24" s="33">
        <f t="shared" si="4"/>
        <v>220018.30526574678</v>
      </c>
      <c r="J24" s="51">
        <f t="shared" si="5"/>
        <v>1</v>
      </c>
      <c r="K24" s="216">
        <f t="shared" si="6"/>
        <v>50000</v>
      </c>
      <c r="L24" s="34">
        <f t="shared" si="7"/>
        <v>224237.15579692408</v>
      </c>
      <c r="M24" s="33">
        <f t="shared" si="8"/>
        <v>1643112.4758282185</v>
      </c>
      <c r="N24" s="217">
        <f t="shared" si="9"/>
        <v>1.000000000003639</v>
      </c>
      <c r="O24" s="33">
        <f t="shared" si="10"/>
        <v>30000.000000109172</v>
      </c>
      <c r="P24" s="217">
        <f t="shared" si="11"/>
        <v>2</v>
      </c>
      <c r="Q24" s="34">
        <f t="shared" si="12"/>
        <v>140000</v>
      </c>
      <c r="R24" s="34">
        <f t="shared" si="13"/>
        <v>170000.00000010917</v>
      </c>
      <c r="S24" s="34">
        <f t="shared" si="14"/>
        <v>134542.29347864405</v>
      </c>
      <c r="T24" s="34">
        <f t="shared" si="15"/>
        <v>627864.0362313874</v>
      </c>
      <c r="U24" s="33">
        <f t="shared" si="16"/>
        <v>762406.3297100314</v>
      </c>
      <c r="V24" s="34">
        <f t="shared" si="17"/>
        <v>170000.00000010917</v>
      </c>
      <c r="W24" s="34">
        <f t="shared" si="18"/>
        <v>109280.38912862817</v>
      </c>
      <c r="X24" s="34">
        <f t="shared" si="19"/>
        <v>342894.22381119605</v>
      </c>
      <c r="Y24" s="34">
        <f t="shared" si="20"/>
        <v>331821.1183496005</v>
      </c>
      <c r="Z24" s="34">
        <f t="shared" si="21"/>
        <v>1900464.5953585368</v>
      </c>
      <c r="AA24" s="33">
        <f t="shared" si="22"/>
        <v>2243358.8191697327</v>
      </c>
      <c r="AB24" s="33">
        <f t="shared" si="23"/>
        <v>441101.5074782287</v>
      </c>
      <c r="AC24" s="62">
        <f t="shared" si="24"/>
        <v>56.517</v>
      </c>
      <c r="AD24" s="81">
        <f t="shared" si="25"/>
        <v>0.3</v>
      </c>
      <c r="AE24" s="33">
        <f t="shared" si="26"/>
        <v>1077800.787825152</v>
      </c>
      <c r="AF24" s="33">
        <f t="shared" si="27"/>
        <v>1418875.3200312944</v>
      </c>
      <c r="AG24" s="33">
        <f t="shared" si="28"/>
        <v>1518902.2953033808</v>
      </c>
      <c r="AH24" s="23">
        <f t="shared" si="29"/>
        <v>-100026.97527208645</v>
      </c>
      <c r="AI24" s="33">
        <f t="shared" si="30"/>
        <v>3874792.9646459846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229</v>
      </c>
      <c r="D29" s="147"/>
      <c r="E29" s="148"/>
      <c r="F29" s="2"/>
      <c r="G29" s="19"/>
      <c r="H29" s="90"/>
      <c r="I29" s="2"/>
      <c r="J29" s="38" t="s">
        <v>119</v>
      </c>
      <c r="K29" s="37"/>
      <c r="L29" s="37"/>
      <c r="M29" s="18"/>
      <c r="N29" s="38" t="s">
        <v>120</v>
      </c>
      <c r="O29" s="37"/>
      <c r="P29" s="37"/>
      <c r="Q29" s="18"/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42" t="s">
        <v>122</v>
      </c>
      <c r="AD29" s="49"/>
      <c r="AE29" s="18"/>
      <c r="AF29" s="42" t="s">
        <v>123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124</v>
      </c>
      <c r="D30" s="68">
        <f>$AP$4</f>
        <v>6000</v>
      </c>
      <c r="E30" s="18" t="s">
        <v>230</v>
      </c>
      <c r="H30" s="24"/>
      <c r="J30" s="58" t="s">
        <v>231</v>
      </c>
      <c r="K30" s="53" t="s">
        <v>125</v>
      </c>
      <c r="L30" s="82"/>
      <c r="M30" s="59"/>
      <c r="N30" s="58" t="s">
        <v>231</v>
      </c>
      <c r="O30" s="53" t="s">
        <v>125</v>
      </c>
      <c r="P30" s="82"/>
      <c r="Q30" s="59"/>
      <c r="W30" s="53" t="s">
        <v>71</v>
      </c>
      <c r="X30" s="143">
        <f>$AP$6</f>
        <v>0.3187</v>
      </c>
      <c r="Y30" s="35" t="s">
        <v>72</v>
      </c>
      <c r="AC30" s="53" t="s">
        <v>126</v>
      </c>
      <c r="AD30" s="141">
        <f>$AP$8</f>
        <v>56.517</v>
      </c>
      <c r="AE30" s="57" t="s">
        <v>91</v>
      </c>
      <c r="AF30" s="58"/>
      <c r="AO30" s="161"/>
      <c r="AP30" s="12"/>
    </row>
    <row r="31" spans="3:42" s="25" customFormat="1" ht="13.5" thickBot="1">
      <c r="C31" s="67" t="s">
        <v>127</v>
      </c>
      <c r="D31" s="69">
        <f>$AP$5</f>
        <v>0.75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59"/>
      <c r="N31" s="58" t="s">
        <v>8</v>
      </c>
      <c r="O31" s="58" t="s">
        <v>128</v>
      </c>
      <c r="P31" s="83" t="s">
        <v>129</v>
      </c>
      <c r="Q31" s="59"/>
      <c r="W31" s="53" t="s">
        <v>130</v>
      </c>
      <c r="X31" s="144">
        <f>$AP$7</f>
        <v>0.1746</v>
      </c>
      <c r="Y31" s="35" t="s">
        <v>131</v>
      </c>
      <c r="AC31" s="53" t="s">
        <v>132</v>
      </c>
      <c r="AD31" s="142">
        <f>$AP$9</f>
        <v>0.3</v>
      </c>
      <c r="AE31" s="57" t="s">
        <v>106</v>
      </c>
      <c r="AF31" s="36" t="s">
        <v>133</v>
      </c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$AP$10</f>
        <v>100</v>
      </c>
      <c r="M32" s="59" t="s">
        <v>136</v>
      </c>
      <c r="N32" s="58" t="s">
        <v>134</v>
      </c>
      <c r="O32" s="77" t="s">
        <v>135</v>
      </c>
      <c r="P32" s="84">
        <f>$AP$14</f>
        <v>100</v>
      </c>
      <c r="Q32" s="59" t="s">
        <v>136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232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$AP$11</f>
        <v>1000</v>
      </c>
      <c r="L34" s="84">
        <f>$AP$12</f>
        <v>1.1</v>
      </c>
      <c r="M34" s="59"/>
      <c r="N34" s="53" t="s">
        <v>141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142</v>
      </c>
      <c r="K35" s="75" t="s">
        <v>143</v>
      </c>
      <c r="L35" s="86">
        <f>$L$32-1</f>
        <v>99</v>
      </c>
      <c r="M35" s="42"/>
      <c r="N35" s="140" t="s">
        <v>142</v>
      </c>
      <c r="O35" s="75" t="s">
        <v>143</v>
      </c>
      <c r="P35" s="86">
        <f>$P$32-1</f>
        <v>99</v>
      </c>
      <c r="Q35" s="42"/>
    </row>
    <row r="36" spans="10:17" ht="12.75">
      <c r="J36" s="32"/>
      <c r="K36" s="76" t="s">
        <v>144</v>
      </c>
      <c r="L36" s="87">
        <f>(-1/$K$34)*LN(($L$34-$L$37)/$L$35)</f>
        <v>0.006897704943128635</v>
      </c>
      <c r="M36" s="42"/>
      <c r="N36" s="32"/>
      <c r="O36" s="76" t="s">
        <v>144</v>
      </c>
      <c r="P36" s="87">
        <f>(-1/$O$34)*LN(($P$34-$P$37)/$P$35)</f>
        <v>0.006897704943128635</v>
      </c>
      <c r="Q36" s="42"/>
    </row>
    <row r="37" spans="10:17" ht="13.5" thickBot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</row>
    <row r="38" spans="10:17" ht="14.25" thickBot="1" thickTop="1">
      <c r="J38" s="38" t="s">
        <v>233</v>
      </c>
      <c r="K38" s="74">
        <f>$AP$13</f>
        <v>50000</v>
      </c>
      <c r="L38" s="18" t="s">
        <v>111</v>
      </c>
      <c r="M38" s="42"/>
      <c r="N38" s="38" t="s">
        <v>146</v>
      </c>
      <c r="O38" s="74">
        <f>$AP$17</f>
        <v>30000</v>
      </c>
      <c r="P38" s="18" t="s">
        <v>111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147</v>
      </c>
      <c r="Q41" s="37"/>
      <c r="R41" s="37"/>
      <c r="S41" s="18"/>
    </row>
    <row r="42" spans="16:19" ht="12.75">
      <c r="P42" s="58" t="s">
        <v>148</v>
      </c>
      <c r="Q42" s="53" t="s">
        <v>125</v>
      </c>
      <c r="R42" s="82"/>
      <c r="S42" s="59"/>
    </row>
    <row r="43" spans="16:19" ht="13.5" thickBot="1">
      <c r="P43" s="58" t="s">
        <v>8</v>
      </c>
      <c r="Q43" s="58" t="s">
        <v>128</v>
      </c>
      <c r="R43" s="83" t="s">
        <v>129</v>
      </c>
      <c r="S43" s="59"/>
    </row>
    <row r="44" spans="16:19" ht="14.25" thickBot="1" thickTop="1">
      <c r="P44" s="58" t="s">
        <v>113</v>
      </c>
      <c r="Q44" s="77" t="s">
        <v>135</v>
      </c>
      <c r="R44" s="84">
        <f>$AP$18</f>
        <v>2</v>
      </c>
      <c r="S44" s="59" t="s">
        <v>136</v>
      </c>
    </row>
    <row r="45" spans="16:19" ht="14.25" thickBot="1" thickTop="1">
      <c r="P45" s="58" t="s">
        <v>232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234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1</v>
      </c>
      <c r="S47" s="42"/>
    </row>
    <row r="48" spans="16:19" ht="12.75">
      <c r="P48" s="32"/>
      <c r="Q48" s="76" t="s">
        <v>144</v>
      </c>
      <c r="R48" s="87">
        <f>(-1/$Q$46)*LN(($R$46-$R$49)/$R$47)</f>
        <v>0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233</v>
      </c>
      <c r="Q50" s="74">
        <f>$AP$21</f>
        <v>70000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M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235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236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237</v>
      </c>
      <c r="AP4" s="215">
        <f>SUM('予測用パラメタ'!J4:'予測用パラメタ'!J4)</f>
        <v>1500</v>
      </c>
    </row>
    <row r="5" spans="1:42" s="19" customFormat="1" ht="14.25" thickBot="1" thickTop="1">
      <c r="A5" s="40" t="s">
        <v>50</v>
      </c>
      <c r="B5" s="29"/>
      <c r="C5" s="114" t="s">
        <v>51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215">
        <f>SUM('予測用パラメタ'!J5:'予測用パラメタ'!J5)</f>
        <v>0.3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238</v>
      </c>
      <c r="T6" s="109"/>
      <c r="U6" s="119"/>
      <c r="V6" s="120"/>
      <c r="W6" s="121" t="s">
        <v>61</v>
      </c>
      <c r="X6" s="120"/>
      <c r="Y6" s="121" t="s">
        <v>239</v>
      </c>
      <c r="Z6" s="120"/>
      <c r="AA6" s="123" t="s">
        <v>62</v>
      </c>
      <c r="AB6" s="123" t="s">
        <v>63</v>
      </c>
      <c r="AC6" s="124" t="s">
        <v>64</v>
      </c>
      <c r="AD6" s="125" t="s">
        <v>65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240</v>
      </c>
      <c r="AJ6" s="150"/>
      <c r="AK6" s="22"/>
      <c r="AL6" s="140" t="s">
        <v>70</v>
      </c>
      <c r="AM6" s="53" t="s">
        <v>71</v>
      </c>
      <c r="AN6" s="156"/>
      <c r="AO6" s="160" t="s">
        <v>72</v>
      </c>
      <c r="AP6" s="215">
        <f>SUM('予測用パラメタ'!J6:'予測用パラメタ'!J6)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241</v>
      </c>
      <c r="M7" s="40" t="s">
        <v>241</v>
      </c>
      <c r="N7" s="99" t="s">
        <v>242</v>
      </c>
      <c r="P7" s="67" t="s">
        <v>239</v>
      </c>
      <c r="R7" s="93" t="s">
        <v>77</v>
      </c>
      <c r="S7" s="97" t="s">
        <v>78</v>
      </c>
      <c r="T7" s="97" t="s">
        <v>239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243</v>
      </c>
      <c r="AN7" s="156"/>
      <c r="AO7" s="160" t="s">
        <v>72</v>
      </c>
      <c r="AP7" s="215">
        <f>SUM('予測用パラメタ'!J7:'予測用パラメタ'!J7)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244</v>
      </c>
      <c r="F8" s="92" t="s">
        <v>4</v>
      </c>
      <c r="G8" s="92" t="s">
        <v>7</v>
      </c>
      <c r="H8" s="92" t="s">
        <v>84</v>
      </c>
      <c r="I8" s="39" t="s">
        <v>85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53" t="s">
        <v>90</v>
      </c>
      <c r="AN8" s="156"/>
      <c r="AO8" s="137" t="s">
        <v>91</v>
      </c>
      <c r="AP8" s="215">
        <f>SUM('予測用パラメタ'!J8:'予測用パラメタ'!J8)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245</v>
      </c>
      <c r="E9" s="130" t="s">
        <v>5</v>
      </c>
      <c r="F9" s="131" t="s">
        <v>6</v>
      </c>
      <c r="G9" s="131" t="s">
        <v>93</v>
      </c>
      <c r="H9" s="131" t="s">
        <v>94</v>
      </c>
      <c r="I9" s="129" t="s">
        <v>94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246</v>
      </c>
      <c r="T9" s="129" t="s">
        <v>246</v>
      </c>
      <c r="U9" s="129" t="s">
        <v>246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132" t="s">
        <v>101</v>
      </c>
      <c r="AD9" s="133" t="s">
        <v>102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66"/>
      <c r="AM9" s="53" t="s">
        <v>105</v>
      </c>
      <c r="AN9" s="156"/>
      <c r="AO9" s="137" t="s">
        <v>106</v>
      </c>
      <c r="AP9" s="215">
        <f>SUM('予測用パラメタ'!J9:'予測用パラメタ'!J9)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107</v>
      </c>
      <c r="AM10" s="58" t="s">
        <v>108</v>
      </c>
      <c r="AN10" s="165" t="s">
        <v>109</v>
      </c>
      <c r="AO10" s="160" t="s">
        <v>95</v>
      </c>
      <c r="AP10" s="215">
        <f>SUM('予測用パラメタ'!J13:'予測用パラメタ'!J13)</f>
        <v>200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247</v>
      </c>
      <c r="AN11" s="156" t="s">
        <v>110</v>
      </c>
      <c r="AO11" s="137" t="s">
        <v>150</v>
      </c>
      <c r="AP11" s="215">
        <f>SUM('予測用パラメタ'!J14:'予測用パラメタ'!J14)</f>
        <v>5000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151</v>
      </c>
      <c r="AO12" s="160" t="s">
        <v>152</v>
      </c>
      <c r="AP12" s="215">
        <f>SUM('予測用パラメタ'!J15:'予測用パラメタ'!J15)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153</v>
      </c>
      <c r="AN13" s="164"/>
      <c r="AO13" s="137" t="s">
        <v>111</v>
      </c>
      <c r="AP13" s="215">
        <f>SUM('予測用パラメタ'!J16:'予測用パラメタ'!J16)</f>
        <v>25000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200</v>
      </c>
      <c r="K14" s="216">
        <f aca="true" t="shared" si="6" ref="K14:K24">$K$38*$J14</f>
        <v>5000000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200</v>
      </c>
      <c r="O14" s="33">
        <f aca="true" t="shared" si="10" ref="O14:O24">$O$38*$N14</f>
        <v>4000000</v>
      </c>
      <c r="P14" s="217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5000000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112</v>
      </c>
      <c r="AM14" s="53" t="s">
        <v>113</v>
      </c>
      <c r="AN14" s="156" t="s">
        <v>109</v>
      </c>
      <c r="AO14" s="160" t="s">
        <v>95</v>
      </c>
      <c r="AP14" s="215">
        <f>SUM('予測用パラメタ'!J17:'予測用パラメタ'!J17)</f>
        <v>200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14984.999999483502</v>
      </c>
      <c r="E15" s="10">
        <f>SUM('価格・加入者指数 '!C12:'価格・加入者指数 '!C12)</f>
        <v>0.009999999387532455</v>
      </c>
      <c r="F15" s="34">
        <f t="shared" si="1"/>
        <v>35.84389701135811</v>
      </c>
      <c r="G15" s="34">
        <f t="shared" si="2"/>
        <v>35.84389701135811</v>
      </c>
      <c r="H15" s="34">
        <f t="shared" si="3"/>
        <v>6445.4495603602545</v>
      </c>
      <c r="I15" s="33">
        <f t="shared" si="4"/>
        <v>6445.4495603602545</v>
      </c>
      <c r="J15" s="51">
        <f t="shared" si="5"/>
        <v>189.45355152961744</v>
      </c>
      <c r="K15" s="216">
        <f t="shared" si="6"/>
        <v>4736338.788240436</v>
      </c>
      <c r="L15" s="34">
        <f t="shared" si="7"/>
        <v>169768.83973659086</v>
      </c>
      <c r="M15" s="33">
        <f t="shared" si="8"/>
        <v>176214.28929695112</v>
      </c>
      <c r="N15" s="217">
        <f t="shared" si="9"/>
        <v>152.56863047432498</v>
      </c>
      <c r="O15" s="33">
        <f t="shared" si="10"/>
        <v>3051372.6094864993</v>
      </c>
      <c r="P15" s="217">
        <f t="shared" si="11"/>
        <v>84.96607493726832</v>
      </c>
      <c r="Q15" s="34">
        <f t="shared" si="12"/>
        <v>849660.7493726831</v>
      </c>
      <c r="R15" s="34">
        <f t="shared" si="13"/>
        <v>3901033.3588591823</v>
      </c>
      <c r="S15" s="34">
        <f t="shared" si="14"/>
        <v>109373.08555771312</v>
      </c>
      <c r="T15" s="34">
        <f t="shared" si="15"/>
        <v>30455.15239510781</v>
      </c>
      <c r="U15" s="33">
        <f t="shared" si="16"/>
        <v>139828.23795282093</v>
      </c>
      <c r="V15" s="34">
        <f t="shared" si="17"/>
        <v>3901033.358859182</v>
      </c>
      <c r="W15" s="34">
        <f t="shared" si="18"/>
        <v>34857.20236724317</v>
      </c>
      <c r="X15" s="34">
        <f t="shared" si="19"/>
        <v>109373.08555771312</v>
      </c>
      <c r="Y15" s="34">
        <f t="shared" si="20"/>
        <v>5317.469608185824</v>
      </c>
      <c r="Z15" s="34">
        <f t="shared" si="21"/>
        <v>30455.15239510781</v>
      </c>
      <c r="AA15" s="33">
        <f t="shared" si="22"/>
        <v>139828.23795282093</v>
      </c>
      <c r="AB15" s="33">
        <f t="shared" si="23"/>
        <v>40174.671975428995</v>
      </c>
      <c r="AC15" s="62">
        <f t="shared" si="24"/>
        <v>56.517</v>
      </c>
      <c r="AD15" s="81">
        <f t="shared" si="25"/>
        <v>0.3</v>
      </c>
      <c r="AE15" s="33">
        <f t="shared" si="26"/>
        <v>2036.5426964943338</v>
      </c>
      <c r="AF15" s="33">
        <f t="shared" si="27"/>
        <v>6445.4495603602545</v>
      </c>
      <c r="AG15" s="33">
        <f t="shared" si="28"/>
        <v>42211.21467192333</v>
      </c>
      <c r="AH15" s="23">
        <f t="shared" si="29"/>
        <v>-35765.76511156307</v>
      </c>
      <c r="AI15" s="33">
        <f t="shared" si="30"/>
        <v>-35765.76511156307</v>
      </c>
      <c r="AJ15" s="11"/>
      <c r="AL15" s="61"/>
      <c r="AM15" s="83" t="s">
        <v>114</v>
      </c>
      <c r="AN15" s="156" t="s">
        <v>115</v>
      </c>
      <c r="AO15" s="137" t="s">
        <v>154</v>
      </c>
      <c r="AP15" s="215">
        <f>SUM('予測用パラメタ'!J18:'予測用パラメタ'!J18)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14941.729678293756</v>
      </c>
      <c r="E16" s="10">
        <f>SUM('価格・加入者指数 '!C13:'価格・加入者指数 '!C13)</f>
        <v>0.017623698656438612</v>
      </c>
      <c r="F16" s="34">
        <f t="shared" si="1"/>
        <v>86.67766094915932</v>
      </c>
      <c r="G16" s="34">
        <f t="shared" si="2"/>
        <v>50.83376393780121</v>
      </c>
      <c r="H16" s="34">
        <f t="shared" si="3"/>
        <v>15541.37014858965</v>
      </c>
      <c r="I16" s="33">
        <f t="shared" si="4"/>
        <v>9095.920588229397</v>
      </c>
      <c r="J16" s="51">
        <f t="shared" si="5"/>
        <v>175.44788269796604</v>
      </c>
      <c r="K16" s="216">
        <f t="shared" si="6"/>
        <v>4386197.067449151</v>
      </c>
      <c r="L16" s="34">
        <f t="shared" si="7"/>
        <v>222966.90631138606</v>
      </c>
      <c r="M16" s="33">
        <f t="shared" si="8"/>
        <v>238508.27645997572</v>
      </c>
      <c r="N16" s="217">
        <f t="shared" si="9"/>
        <v>136.2570645656173</v>
      </c>
      <c r="O16" s="33">
        <f t="shared" si="10"/>
        <v>2725141.291312346</v>
      </c>
      <c r="P16" s="217">
        <f t="shared" si="11"/>
        <v>67.47497823707164</v>
      </c>
      <c r="Q16" s="34">
        <f t="shared" si="12"/>
        <v>674749.7823707163</v>
      </c>
      <c r="R16" s="34">
        <f t="shared" si="13"/>
        <v>3399891.073683062</v>
      </c>
      <c r="S16" s="34">
        <f t="shared" si="14"/>
        <v>138529.18909972653</v>
      </c>
      <c r="T16" s="34">
        <f t="shared" si="15"/>
        <v>34300.071154115736</v>
      </c>
      <c r="U16" s="33">
        <f t="shared" si="16"/>
        <v>172829.26025384228</v>
      </c>
      <c r="V16" s="34">
        <f t="shared" si="17"/>
        <v>3399891.073683062</v>
      </c>
      <c r="W16" s="34">
        <f t="shared" si="18"/>
        <v>67897.46453888562</v>
      </c>
      <c r="X16" s="34">
        <f t="shared" si="19"/>
        <v>213045.0722901965</v>
      </c>
      <c r="Y16" s="34">
        <f t="shared" si="20"/>
        <v>10377.831838105187</v>
      </c>
      <c r="Z16" s="34">
        <f t="shared" si="21"/>
        <v>59437.75394103772</v>
      </c>
      <c r="AA16" s="33">
        <f t="shared" si="22"/>
        <v>272482.82623123424</v>
      </c>
      <c r="AB16" s="33">
        <f t="shared" si="23"/>
        <v>78275.2963769908</v>
      </c>
      <c r="AC16" s="62">
        <f t="shared" si="24"/>
        <v>56.517</v>
      </c>
      <c r="AD16" s="81">
        <f t="shared" si="25"/>
        <v>0.3</v>
      </c>
      <c r="AE16" s="33">
        <f t="shared" si="26"/>
        <v>4924.764662148385</v>
      </c>
      <c r="AF16" s="33">
        <f t="shared" si="27"/>
        <v>15541.37014858965</v>
      </c>
      <c r="AG16" s="33">
        <f t="shared" si="28"/>
        <v>83200.06103913918</v>
      </c>
      <c r="AH16" s="23">
        <f t="shared" si="29"/>
        <v>-67658.69089054954</v>
      </c>
      <c r="AI16" s="33">
        <f t="shared" si="30"/>
        <v>-103424.45600211261</v>
      </c>
      <c r="AJ16" s="11"/>
      <c r="AL16" s="61"/>
      <c r="AM16" s="105"/>
      <c r="AN16" s="156" t="s">
        <v>151</v>
      </c>
      <c r="AO16" s="160" t="s">
        <v>152</v>
      </c>
      <c r="AP16" s="215">
        <f>SUM('予測用パラメタ'!J19:'予測用パラメタ'!J19)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14775.714042611498</v>
      </c>
      <c r="E17" s="10">
        <f>SUM('価格・加入者指数 '!C14:'価格・加入者指数 '!C14)</f>
        <v>0.030878198003536556</v>
      </c>
      <c r="F17" s="34">
        <f t="shared" si="1"/>
        <v>196.5214758951811</v>
      </c>
      <c r="G17" s="34">
        <f t="shared" si="2"/>
        <v>109.8438149460218</v>
      </c>
      <c r="H17" s="34">
        <f t="shared" si="3"/>
        <v>34844.94157270998</v>
      </c>
      <c r="I17" s="33">
        <f t="shared" si="4"/>
        <v>19303.571424120324</v>
      </c>
      <c r="J17" s="51">
        <f t="shared" si="5"/>
        <v>148.63658174382388</v>
      </c>
      <c r="K17" s="216">
        <f t="shared" si="6"/>
        <v>3715914.543595597</v>
      </c>
      <c r="L17" s="34">
        <f t="shared" si="7"/>
        <v>408170.2294819458</v>
      </c>
      <c r="M17" s="33">
        <f t="shared" si="8"/>
        <v>443015.1710546558</v>
      </c>
      <c r="N17" s="217">
        <f t="shared" si="9"/>
        <v>87.39616586408623</v>
      </c>
      <c r="O17" s="33">
        <f t="shared" si="10"/>
        <v>1747923.3172817247</v>
      </c>
      <c r="P17" s="217">
        <f t="shared" si="11"/>
        <v>41.12823154967904</v>
      </c>
      <c r="Q17" s="34">
        <f t="shared" si="12"/>
        <v>411282.31549679046</v>
      </c>
      <c r="R17" s="34">
        <f t="shared" si="13"/>
        <v>2159205.632778515</v>
      </c>
      <c r="S17" s="34">
        <f t="shared" si="14"/>
        <v>191998.56540333029</v>
      </c>
      <c r="T17" s="34">
        <f t="shared" si="15"/>
        <v>45176.818554000805</v>
      </c>
      <c r="U17" s="33">
        <f t="shared" si="16"/>
        <v>237175.3839573311</v>
      </c>
      <c r="V17" s="34">
        <f t="shared" si="17"/>
        <v>2159205.632778515</v>
      </c>
      <c r="W17" s="34">
        <f t="shared" si="18"/>
        <v>107448.48538438414</v>
      </c>
      <c r="X17" s="34">
        <f t="shared" si="19"/>
        <v>337146.1731546412</v>
      </c>
      <c r="Y17" s="34">
        <f t="shared" si="20"/>
        <v>16453.73491870056</v>
      </c>
      <c r="Z17" s="34">
        <f t="shared" si="21"/>
        <v>94236.74065693334</v>
      </c>
      <c r="AA17" s="33">
        <f t="shared" si="22"/>
        <v>431382.9138115745</v>
      </c>
      <c r="AB17" s="33">
        <f t="shared" si="23"/>
        <v>123902.2203030847</v>
      </c>
      <c r="AC17" s="62">
        <f t="shared" si="24"/>
        <v>56.517</v>
      </c>
      <c r="AD17" s="81">
        <f t="shared" si="25"/>
        <v>0.3</v>
      </c>
      <c r="AE17" s="33">
        <f t="shared" si="26"/>
        <v>11165.760695936506</v>
      </c>
      <c r="AF17" s="33">
        <f t="shared" si="27"/>
        <v>34844.94157270998</v>
      </c>
      <c r="AG17" s="33">
        <f t="shared" si="28"/>
        <v>135067.9809990212</v>
      </c>
      <c r="AH17" s="23">
        <f t="shared" si="29"/>
        <v>-100223.03942631124</v>
      </c>
      <c r="AI17" s="33">
        <f t="shared" si="30"/>
        <v>-203647.49542842386</v>
      </c>
      <c r="AJ17" s="11"/>
      <c r="AL17" s="60"/>
      <c r="AM17" s="38" t="s">
        <v>153</v>
      </c>
      <c r="AN17" s="164"/>
      <c r="AO17" s="137" t="s">
        <v>111</v>
      </c>
      <c r="AP17" s="215">
        <f>SUM('予測用パラメタ'!J20:'予測用パラメタ'!J20)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14166.054838460585</v>
      </c>
      <c r="E18" s="10">
        <f>SUM('価格・加入者指数 '!C15:'価格・加入者指数 '!C15)</f>
        <v>0.05355772458165475</v>
      </c>
      <c r="F18" s="34">
        <f t="shared" si="1"/>
        <v>415.82081936738456</v>
      </c>
      <c r="G18" s="34">
        <f t="shared" si="2"/>
        <v>219.29934347220345</v>
      </c>
      <c r="H18" s="34">
        <f t="shared" si="3"/>
        <v>70686.4863615838</v>
      </c>
      <c r="I18" s="33">
        <f t="shared" si="4"/>
        <v>35841.54478887382</v>
      </c>
      <c r="J18" s="51">
        <f t="shared" si="5"/>
        <v>106.80512840034109</v>
      </c>
      <c r="K18" s="216">
        <f t="shared" si="6"/>
        <v>2670128.210008527</v>
      </c>
      <c r="L18" s="34">
        <f t="shared" si="7"/>
        <v>585557.3634414799</v>
      </c>
      <c r="M18" s="33">
        <f t="shared" si="8"/>
        <v>656243.8498030637</v>
      </c>
      <c r="N18" s="217">
        <f t="shared" si="9"/>
        <v>38.61982427019762</v>
      </c>
      <c r="O18" s="33">
        <f t="shared" si="10"/>
        <v>772396.4854039524</v>
      </c>
      <c r="P18" s="217">
        <f t="shared" si="11"/>
        <v>15.649018680602145</v>
      </c>
      <c r="Q18" s="34">
        <f t="shared" si="12"/>
        <v>156490.18680602146</v>
      </c>
      <c r="R18" s="34">
        <f t="shared" si="13"/>
        <v>928886.6722099739</v>
      </c>
      <c r="S18" s="34">
        <f t="shared" si="14"/>
        <v>169386.04214932414</v>
      </c>
      <c r="T18" s="34">
        <f t="shared" si="15"/>
        <v>34318.19522640298</v>
      </c>
      <c r="U18" s="33">
        <f t="shared" si="16"/>
        <v>203704.23737572713</v>
      </c>
      <c r="V18" s="34">
        <f t="shared" si="17"/>
        <v>928886.6722099739</v>
      </c>
      <c r="W18" s="34">
        <f t="shared" si="18"/>
        <v>127187.98472537052</v>
      </c>
      <c r="X18" s="34">
        <f t="shared" si="19"/>
        <v>399083.7299195812</v>
      </c>
      <c r="Y18" s="34">
        <f t="shared" si="20"/>
        <v>19572.869688425406</v>
      </c>
      <c r="Z18" s="34">
        <f t="shared" si="21"/>
        <v>112101.20096463576</v>
      </c>
      <c r="AA18" s="33">
        <f t="shared" si="22"/>
        <v>511184.93088421697</v>
      </c>
      <c r="AB18" s="33">
        <f t="shared" si="23"/>
        <v>146760.85441379593</v>
      </c>
      <c r="AC18" s="62">
        <f t="shared" si="24"/>
        <v>56.517</v>
      </c>
      <c r="AD18" s="81">
        <f t="shared" si="25"/>
        <v>0.3</v>
      </c>
      <c r="AE18" s="33">
        <f t="shared" si="26"/>
        <v>23625.69149399669</v>
      </c>
      <c r="AF18" s="33">
        <f t="shared" si="27"/>
        <v>70686.4863615838</v>
      </c>
      <c r="AG18" s="33">
        <f t="shared" si="28"/>
        <v>170386.5459077926</v>
      </c>
      <c r="AH18" s="23">
        <f t="shared" si="29"/>
        <v>-99700.05954620881</v>
      </c>
      <c r="AI18" s="33">
        <f t="shared" si="30"/>
        <v>-303347.5549746327</v>
      </c>
      <c r="AJ18" s="11"/>
      <c r="AL18" s="140" t="s">
        <v>116</v>
      </c>
      <c r="AM18" s="53" t="s">
        <v>108</v>
      </c>
      <c r="AN18" s="156" t="s">
        <v>109</v>
      </c>
      <c r="AO18" s="160" t="s">
        <v>95</v>
      </c>
      <c r="AP18" s="215">
        <f>SUM('予測用パラメタ'!J21:'予測用パラメタ'!J21)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12243.318883450822</v>
      </c>
      <c r="E19" s="10">
        <f>SUM('価格・加入者指数 '!C16:'価格・加入者指数 '!C16)</f>
        <v>0.09132524611740009</v>
      </c>
      <c r="F19" s="34">
        <f t="shared" si="1"/>
        <v>820.3002976202599</v>
      </c>
      <c r="G19" s="34">
        <f t="shared" si="2"/>
        <v>404.47947825287537</v>
      </c>
      <c r="H19" s="34">
        <f t="shared" si="3"/>
        <v>120518.37748745349</v>
      </c>
      <c r="I19" s="33">
        <f t="shared" si="4"/>
        <v>49831.89112586969</v>
      </c>
      <c r="J19" s="51">
        <f t="shared" si="5"/>
        <v>58.232543143916935</v>
      </c>
      <c r="K19" s="216">
        <f t="shared" si="6"/>
        <v>1455813.5785979233</v>
      </c>
      <c r="L19" s="34">
        <f t="shared" si="7"/>
        <v>588846.7167047394</v>
      </c>
      <c r="M19" s="33">
        <f t="shared" si="8"/>
        <v>709365.0941921929</v>
      </c>
      <c r="N19" s="217">
        <f t="shared" si="9"/>
        <v>10.21583531142143</v>
      </c>
      <c r="O19" s="33">
        <f t="shared" si="10"/>
        <v>204316.70622842858</v>
      </c>
      <c r="P19" s="217">
        <f t="shared" si="11"/>
        <v>3.283573794379897</v>
      </c>
      <c r="Q19" s="34">
        <f t="shared" si="12"/>
        <v>32835.73794379897</v>
      </c>
      <c r="R19" s="34">
        <f t="shared" si="13"/>
        <v>237152.44417222755</v>
      </c>
      <c r="S19" s="34">
        <f t="shared" si="14"/>
        <v>82641.91473362081</v>
      </c>
      <c r="T19" s="34">
        <f t="shared" si="15"/>
        <v>13281.382151555952</v>
      </c>
      <c r="U19" s="33">
        <f t="shared" si="16"/>
        <v>95923.29688517677</v>
      </c>
      <c r="V19" s="34">
        <f t="shared" si="17"/>
        <v>237152.44417222758</v>
      </c>
      <c r="W19" s="34">
        <f t="shared" si="18"/>
        <v>112991.1522189999</v>
      </c>
      <c r="X19" s="34">
        <f t="shared" si="19"/>
        <v>354537.6599278315</v>
      </c>
      <c r="Y19" s="34">
        <f t="shared" si="20"/>
        <v>18474.375964487997</v>
      </c>
      <c r="Z19" s="34">
        <f t="shared" si="21"/>
        <v>105809.71342776631</v>
      </c>
      <c r="AA19" s="33">
        <f t="shared" si="22"/>
        <v>460347.37335559784</v>
      </c>
      <c r="AB19" s="33">
        <f t="shared" si="23"/>
        <v>131465.52818348788</v>
      </c>
      <c r="AC19" s="62">
        <f t="shared" si="24"/>
        <v>56.517</v>
      </c>
      <c r="AD19" s="81">
        <f t="shared" si="25"/>
        <v>0.3</v>
      </c>
      <c r="AE19" s="33">
        <f t="shared" si="26"/>
        <v>46607.00200989031</v>
      </c>
      <c r="AF19" s="33">
        <f t="shared" si="27"/>
        <v>120518.37748745349</v>
      </c>
      <c r="AG19" s="33">
        <f t="shared" si="28"/>
        <v>178072.5301933782</v>
      </c>
      <c r="AH19" s="23">
        <f t="shared" si="29"/>
        <v>-57554.1527059247</v>
      </c>
      <c r="AI19" s="33">
        <f t="shared" si="30"/>
        <v>-360901.7076805574</v>
      </c>
      <c r="AJ19" s="11"/>
      <c r="AL19" s="32"/>
      <c r="AM19" s="83" t="s">
        <v>114</v>
      </c>
      <c r="AN19" s="156" t="s">
        <v>115</v>
      </c>
      <c r="AO19" s="137" t="s">
        <v>154</v>
      </c>
      <c r="AP19" s="215">
        <f>SUM('予測用パラメタ'!J22:'予測用パラメタ'!J22)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8250</v>
      </c>
      <c r="E20" s="10">
        <f>SUM('価格・加入者指数 '!C17:'価格・加入者指数 '!C17)</f>
        <v>0.15146330233381258</v>
      </c>
      <c r="F20" s="34">
        <f t="shared" si="1"/>
        <v>1507.6856862929656</v>
      </c>
      <c r="G20" s="34">
        <f t="shared" si="2"/>
        <v>687.3853886727056</v>
      </c>
      <c r="H20" s="34">
        <f t="shared" si="3"/>
        <v>149260.88294300358</v>
      </c>
      <c r="I20" s="33">
        <f t="shared" si="4"/>
        <v>28742.505455550097</v>
      </c>
      <c r="J20" s="51">
        <f t="shared" si="5"/>
        <v>21.14310253836257</v>
      </c>
      <c r="K20" s="216">
        <f t="shared" si="6"/>
        <v>528577.5634590642</v>
      </c>
      <c r="L20" s="34">
        <f t="shared" si="7"/>
        <v>363336.4939019806</v>
      </c>
      <c r="M20" s="33">
        <f t="shared" si="8"/>
        <v>512597.37684498413</v>
      </c>
      <c r="N20" s="217">
        <f t="shared" si="9"/>
        <v>2.074656506109093</v>
      </c>
      <c r="O20" s="33">
        <f t="shared" si="10"/>
        <v>41493.13012218186</v>
      </c>
      <c r="P20" s="217">
        <f t="shared" si="11"/>
        <v>1.0970162707636553</v>
      </c>
      <c r="Q20" s="34">
        <f t="shared" si="12"/>
        <v>10970.162707636553</v>
      </c>
      <c r="R20" s="34">
        <f t="shared" si="13"/>
        <v>52463.29282981841</v>
      </c>
      <c r="S20" s="34">
        <f t="shared" si="14"/>
        <v>28521.771376283123</v>
      </c>
      <c r="T20" s="34">
        <f t="shared" si="15"/>
        <v>7540.729556591573</v>
      </c>
      <c r="U20" s="33">
        <f t="shared" si="16"/>
        <v>36062.5009328747</v>
      </c>
      <c r="V20" s="34">
        <f t="shared" si="17"/>
        <v>52463.292829818405</v>
      </c>
      <c r="W20" s="34">
        <f t="shared" si="18"/>
        <v>86070.76054442606</v>
      </c>
      <c r="X20" s="34">
        <f t="shared" si="19"/>
        <v>270068.2790851147</v>
      </c>
      <c r="Y20" s="34">
        <f t="shared" si="20"/>
        <v>16565.361301669283</v>
      </c>
      <c r="Z20" s="34">
        <f t="shared" si="21"/>
        <v>94876.0670198699</v>
      </c>
      <c r="AA20" s="33">
        <f t="shared" si="22"/>
        <v>364944.34610498464</v>
      </c>
      <c r="AB20" s="33">
        <f t="shared" si="23"/>
        <v>102636.12184609534</v>
      </c>
      <c r="AC20" s="62">
        <f t="shared" si="24"/>
        <v>56.517</v>
      </c>
      <c r="AD20" s="81">
        <f t="shared" si="25"/>
        <v>0.3</v>
      </c>
      <c r="AE20" s="33">
        <f t="shared" si="26"/>
        <v>85662.17763810743</v>
      </c>
      <c r="AF20" s="33">
        <f t="shared" si="27"/>
        <v>149260.88294300358</v>
      </c>
      <c r="AG20" s="33">
        <f t="shared" si="28"/>
        <v>188298.29948420275</v>
      </c>
      <c r="AH20" s="23">
        <f t="shared" si="29"/>
        <v>-39037.41654119917</v>
      </c>
      <c r="AI20" s="33">
        <f t="shared" si="30"/>
        <v>-399939.1242217566</v>
      </c>
      <c r="AJ20" s="11"/>
      <c r="AL20" s="32"/>
      <c r="AM20" s="105"/>
      <c r="AN20" s="156" t="s">
        <v>151</v>
      </c>
      <c r="AO20" s="160" t="s">
        <v>152</v>
      </c>
      <c r="AP20" s="215">
        <f>SUM('予測用パラメタ'!J23:'予測用パラメタ'!J23)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4256.681116549178</v>
      </c>
      <c r="E21" s="10">
        <f>SUM('価格・加入者指数 '!C18:'価格・加入者指数 '!C18)</f>
        <v>0.2407119956002155</v>
      </c>
      <c r="F21" s="34">
        <f t="shared" si="1"/>
        <v>2571.5449551207503</v>
      </c>
      <c r="G21" s="34">
        <f t="shared" si="2"/>
        <v>1063.8592688277847</v>
      </c>
      <c r="H21" s="34">
        <f t="shared" si="3"/>
        <v>131354.96220983763</v>
      </c>
      <c r="I21" s="33">
        <f t="shared" si="4"/>
        <v>-17905.920733165956</v>
      </c>
      <c r="J21" s="51">
        <f t="shared" si="5"/>
        <v>5.001504219132579</v>
      </c>
      <c r="K21" s="216">
        <f t="shared" si="6"/>
        <v>125037.60547831448</v>
      </c>
      <c r="L21" s="34">
        <f t="shared" si="7"/>
        <v>133022.41554013666</v>
      </c>
      <c r="M21" s="33">
        <f t="shared" si="8"/>
        <v>264377.37774997426</v>
      </c>
      <c r="N21" s="217">
        <f t="shared" si="9"/>
        <v>1.06156553454052</v>
      </c>
      <c r="O21" s="33">
        <f t="shared" si="10"/>
        <v>21231.3106908104</v>
      </c>
      <c r="P21" s="217">
        <f t="shared" si="11"/>
        <v>1.0007307512680852</v>
      </c>
      <c r="Q21" s="34">
        <f t="shared" si="12"/>
        <v>10007.307512680853</v>
      </c>
      <c r="R21" s="34">
        <f t="shared" si="13"/>
        <v>31238.61820349125</v>
      </c>
      <c r="S21" s="34">
        <f t="shared" si="14"/>
        <v>22587.126667781078</v>
      </c>
      <c r="T21" s="34">
        <f t="shared" si="15"/>
        <v>10646.366853375448</v>
      </c>
      <c r="U21" s="33">
        <f t="shared" si="16"/>
        <v>33233.493521156524</v>
      </c>
      <c r="V21" s="34">
        <f t="shared" si="17"/>
        <v>31238.618203491245</v>
      </c>
      <c r="W21" s="34">
        <f t="shared" si="18"/>
        <v>65838.52642793932</v>
      </c>
      <c r="X21" s="34">
        <f t="shared" si="19"/>
        <v>206584.64520846977</v>
      </c>
      <c r="Y21" s="34">
        <f t="shared" si="20"/>
        <v>15531.904870997181</v>
      </c>
      <c r="Z21" s="34">
        <f t="shared" si="21"/>
        <v>88957.07257157606</v>
      </c>
      <c r="AA21" s="33">
        <f t="shared" si="22"/>
        <v>295541.7177800458</v>
      </c>
      <c r="AB21" s="33">
        <f t="shared" si="23"/>
        <v>81370.4312989365</v>
      </c>
      <c r="AC21" s="62">
        <f t="shared" si="24"/>
        <v>56.517</v>
      </c>
      <c r="AD21" s="81">
        <f t="shared" si="25"/>
        <v>0.3</v>
      </c>
      <c r="AE21" s="33">
        <f t="shared" si="26"/>
        <v>146107.46971509568</v>
      </c>
      <c r="AF21" s="33">
        <f t="shared" si="27"/>
        <v>131354.96220983763</v>
      </c>
      <c r="AG21" s="33">
        <f t="shared" si="28"/>
        <v>227477.9010140322</v>
      </c>
      <c r="AH21" s="23">
        <f t="shared" si="29"/>
        <v>-96122.93880419456</v>
      </c>
      <c r="AI21" s="33">
        <f t="shared" si="30"/>
        <v>-496062.06302595115</v>
      </c>
      <c r="AJ21" s="11"/>
      <c r="AL21" s="66"/>
      <c r="AM21" s="38" t="s">
        <v>153</v>
      </c>
      <c r="AN21" s="164"/>
      <c r="AO21" s="137" t="s">
        <v>111</v>
      </c>
      <c r="AP21" s="215">
        <f>SUM('予測用パラメタ'!J24:'予測用パラメタ'!J24)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2333.9451615394164</v>
      </c>
      <c r="E22" s="10">
        <f>SUM('価格・加入者指数 '!C19:'価格・加入者指数 '!C19)</f>
        <v>0.36022447611689157</v>
      </c>
      <c r="F22" s="34">
        <f t="shared" si="1"/>
        <v>4038.350487443076</v>
      </c>
      <c r="G22" s="34">
        <f t="shared" si="2"/>
        <v>1466.8055323223257</v>
      </c>
      <c r="H22" s="34">
        <f t="shared" si="3"/>
        <v>113103.46296921733</v>
      </c>
      <c r="I22" s="33">
        <f t="shared" si="4"/>
        <v>-18251.499240620295</v>
      </c>
      <c r="J22" s="51">
        <f t="shared" si="5"/>
        <v>1.4309908901554582</v>
      </c>
      <c r="K22" s="216">
        <f t="shared" si="6"/>
        <v>35774.772253886455</v>
      </c>
      <c r="L22" s="34">
        <f t="shared" si="7"/>
        <v>52474.63385957189</v>
      </c>
      <c r="M22" s="33">
        <f t="shared" si="8"/>
        <v>165578.09682878922</v>
      </c>
      <c r="N22" s="217">
        <f t="shared" si="9"/>
        <v>1.0028845437719587</v>
      </c>
      <c r="O22" s="33">
        <f t="shared" si="10"/>
        <v>20057.690875439173</v>
      </c>
      <c r="P22" s="217">
        <f t="shared" si="11"/>
        <v>1.00000086409369</v>
      </c>
      <c r="Q22" s="34">
        <f t="shared" si="12"/>
        <v>10000.0086409369</v>
      </c>
      <c r="R22" s="34">
        <f t="shared" si="13"/>
        <v>30057.699516376073</v>
      </c>
      <c r="S22" s="34">
        <f t="shared" si="14"/>
        <v>29420.731941705213</v>
      </c>
      <c r="T22" s="34">
        <f t="shared" si="15"/>
        <v>14668.067997797305</v>
      </c>
      <c r="U22" s="33">
        <f t="shared" si="16"/>
        <v>44088.79993950252</v>
      </c>
      <c r="V22" s="34">
        <f t="shared" si="17"/>
        <v>30057.699516376073</v>
      </c>
      <c r="W22" s="34">
        <f t="shared" si="18"/>
        <v>54232.17532517651</v>
      </c>
      <c r="X22" s="34">
        <f t="shared" si="19"/>
        <v>170166.8507222357</v>
      </c>
      <c r="Y22" s="34">
        <f t="shared" si="20"/>
        <v>15381.078952936483</v>
      </c>
      <c r="Z22" s="34">
        <f t="shared" si="21"/>
        <v>88093.23569837619</v>
      </c>
      <c r="AA22" s="33">
        <f t="shared" si="22"/>
        <v>258260.0864206119</v>
      </c>
      <c r="AB22" s="33">
        <f t="shared" si="23"/>
        <v>69613.25427811299</v>
      </c>
      <c r="AC22" s="62">
        <f t="shared" si="24"/>
        <v>56.517</v>
      </c>
      <c r="AD22" s="81">
        <f t="shared" si="25"/>
        <v>0.3</v>
      </c>
      <c r="AE22" s="33">
        <f t="shared" si="26"/>
        <v>229446.95964505326</v>
      </c>
      <c r="AF22" s="33">
        <f t="shared" si="27"/>
        <v>113103.46296921733</v>
      </c>
      <c r="AG22" s="33">
        <f t="shared" si="28"/>
        <v>299060.2139231663</v>
      </c>
      <c r="AH22" s="23">
        <f t="shared" si="29"/>
        <v>-185956.75095394894</v>
      </c>
      <c r="AI22" s="33">
        <f t="shared" si="30"/>
        <v>-682018.8139799001</v>
      </c>
      <c r="AJ22" s="11"/>
      <c r="AL22" s="32" t="s">
        <v>117</v>
      </c>
      <c r="AM22" s="83" t="s">
        <v>118</v>
      </c>
      <c r="AN22" s="156" t="s">
        <v>110</v>
      </c>
      <c r="AO22" s="137" t="s">
        <v>150</v>
      </c>
      <c r="AP22" s="166" t="s">
        <v>155</v>
      </c>
    </row>
    <row r="23" spans="1:42" ht="12.75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1724.285957388501</v>
      </c>
      <c r="E23" s="10">
        <f>SUM('価格・加入者指数 '!C20:'価格・加入者指数 '!C20)</f>
        <v>0.5</v>
      </c>
      <c r="F23" s="34">
        <f t="shared" si="1"/>
        <v>5793.978127721459</v>
      </c>
      <c r="G23" s="34">
        <f t="shared" si="2"/>
        <v>1755.6276402783828</v>
      </c>
      <c r="H23" s="34">
        <f t="shared" si="3"/>
        <v>119885.70147655476</v>
      </c>
      <c r="I23" s="33">
        <f t="shared" si="4"/>
        <v>6782.238507337432</v>
      </c>
      <c r="J23" s="51">
        <f t="shared" si="5"/>
        <v>1.0299334353552378</v>
      </c>
      <c r="K23" s="216">
        <f t="shared" si="6"/>
        <v>25748.335883880947</v>
      </c>
      <c r="L23" s="34">
        <f t="shared" si="7"/>
        <v>45204.49016891312</v>
      </c>
      <c r="M23" s="33">
        <f t="shared" si="8"/>
        <v>165090.1916454679</v>
      </c>
      <c r="N23" s="217">
        <f t="shared" si="9"/>
        <v>1.0003215847415114</v>
      </c>
      <c r="O23" s="33">
        <f t="shared" si="10"/>
        <v>20006.43169483023</v>
      </c>
      <c r="P23" s="217">
        <f t="shared" si="11"/>
        <v>1.0000000002709994</v>
      </c>
      <c r="Q23" s="34">
        <f t="shared" si="12"/>
        <v>10000.000002709994</v>
      </c>
      <c r="R23" s="34">
        <f t="shared" si="13"/>
        <v>30006.431697540225</v>
      </c>
      <c r="S23" s="34">
        <f t="shared" si="14"/>
        <v>35123.84446678545</v>
      </c>
      <c r="T23" s="34">
        <f t="shared" si="15"/>
        <v>17556.27640754157</v>
      </c>
      <c r="U23" s="33">
        <f t="shared" si="16"/>
        <v>52680.12087432702</v>
      </c>
      <c r="V23" s="34">
        <f t="shared" si="17"/>
        <v>30006.431697540225</v>
      </c>
      <c r="W23" s="34">
        <f t="shared" si="18"/>
        <v>48142.35028060728</v>
      </c>
      <c r="X23" s="34">
        <f t="shared" si="19"/>
        <v>151058.51986384462</v>
      </c>
      <c r="Y23" s="34">
        <f t="shared" si="20"/>
        <v>15760.868428510532</v>
      </c>
      <c r="Z23" s="34">
        <f t="shared" si="21"/>
        <v>90268.43315298128</v>
      </c>
      <c r="AA23" s="33">
        <f t="shared" si="22"/>
        <v>241326.9530168259</v>
      </c>
      <c r="AB23" s="33">
        <f t="shared" si="23"/>
        <v>63903.21870911781</v>
      </c>
      <c r="AC23" s="62">
        <f t="shared" si="24"/>
        <v>56.517</v>
      </c>
      <c r="AD23" s="81">
        <f t="shared" si="25"/>
        <v>0.3</v>
      </c>
      <c r="AE23" s="33">
        <f t="shared" si="26"/>
        <v>329196.45528275013</v>
      </c>
      <c r="AF23" s="33">
        <f t="shared" si="27"/>
        <v>119885.70147655476</v>
      </c>
      <c r="AG23" s="33">
        <f t="shared" si="28"/>
        <v>393099.6739918679</v>
      </c>
      <c r="AH23" s="23">
        <f t="shared" si="29"/>
        <v>-273213.9725153132</v>
      </c>
      <c r="AI23" s="33">
        <f t="shared" si="30"/>
        <v>-955232.7864952133</v>
      </c>
      <c r="AJ23" s="11"/>
      <c r="AL23" s="28"/>
      <c r="AM23" s="105"/>
      <c r="AN23" s="156" t="s">
        <v>151</v>
      </c>
      <c r="AO23" s="160" t="s">
        <v>152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1558.2703217062437</v>
      </c>
      <c r="E24" s="10">
        <f>SUM('価格・加入者指数 '!C21:'価格・加入者指数 '!C21)</f>
        <v>0.6397755238831084</v>
      </c>
      <c r="F24" s="34">
        <f t="shared" si="1"/>
        <v>7587.875374096851</v>
      </c>
      <c r="G24" s="34">
        <f t="shared" si="2"/>
        <v>1793.8972463753926</v>
      </c>
      <c r="H24" s="34">
        <f t="shared" si="3"/>
        <v>141887.53200312942</v>
      </c>
      <c r="I24" s="33">
        <f t="shared" si="4"/>
        <v>22001.83052657466</v>
      </c>
      <c r="J24" s="51">
        <f t="shared" si="5"/>
        <v>1.0019615341438095</v>
      </c>
      <c r="K24" s="216">
        <f t="shared" si="6"/>
        <v>25049.03835359524</v>
      </c>
      <c r="L24" s="34">
        <f t="shared" si="7"/>
        <v>44935.400926866096</v>
      </c>
      <c r="M24" s="33">
        <f t="shared" si="8"/>
        <v>186822.93292999553</v>
      </c>
      <c r="N24" s="217">
        <f t="shared" si="9"/>
        <v>1.0002404637560087</v>
      </c>
      <c r="O24" s="33">
        <f t="shared" si="10"/>
        <v>20004.809275120173</v>
      </c>
      <c r="P24" s="217">
        <f t="shared" si="11"/>
        <v>1.0000000000000713</v>
      </c>
      <c r="Q24" s="34">
        <f t="shared" si="12"/>
        <v>10000.000000000713</v>
      </c>
      <c r="R24" s="34">
        <f t="shared" si="13"/>
        <v>30004.809275120886</v>
      </c>
      <c r="S24" s="34">
        <f t="shared" si="14"/>
        <v>35886.57227290299</v>
      </c>
      <c r="T24" s="34">
        <f t="shared" si="15"/>
        <v>17938.972463755206</v>
      </c>
      <c r="U24" s="33">
        <f t="shared" si="16"/>
        <v>53825.544736658194</v>
      </c>
      <c r="V24" s="34">
        <f t="shared" si="17"/>
        <v>30004.809275120882</v>
      </c>
      <c r="W24" s="34">
        <f t="shared" si="18"/>
        <v>44236.43382955192</v>
      </c>
      <c r="X24" s="34">
        <f t="shared" si="19"/>
        <v>138802.74185614032</v>
      </c>
      <c r="Y24" s="34">
        <f t="shared" si="20"/>
        <v>16141.165393064251</v>
      </c>
      <c r="Z24" s="34">
        <f t="shared" si="21"/>
        <v>92446.53718822595</v>
      </c>
      <c r="AA24" s="33">
        <f t="shared" si="22"/>
        <v>231249.27904436627</v>
      </c>
      <c r="AB24" s="33">
        <f t="shared" si="23"/>
        <v>60377.59922261617</v>
      </c>
      <c r="AC24" s="62">
        <f t="shared" si="24"/>
        <v>56.517</v>
      </c>
      <c r="AD24" s="81">
        <f t="shared" si="25"/>
        <v>0.3</v>
      </c>
      <c r="AE24" s="33">
        <f t="shared" si="26"/>
        <v>431120.31513006083</v>
      </c>
      <c r="AF24" s="33">
        <f t="shared" si="27"/>
        <v>141887.53200312942</v>
      </c>
      <c r="AG24" s="33">
        <f t="shared" si="28"/>
        <v>491497.914352677</v>
      </c>
      <c r="AH24" s="23">
        <f t="shared" si="29"/>
        <v>-349610.3823495476</v>
      </c>
      <c r="AI24" s="33">
        <f t="shared" si="30"/>
        <v>-1304843.1688447609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248</v>
      </c>
      <c r="D29" s="147"/>
      <c r="E29" s="148"/>
      <c r="F29" s="2"/>
      <c r="G29" s="19"/>
      <c r="H29" s="90"/>
      <c r="I29" s="2"/>
      <c r="J29" s="38" t="s">
        <v>119</v>
      </c>
      <c r="K29" s="37"/>
      <c r="L29" s="37"/>
      <c r="M29" s="18"/>
      <c r="N29" s="38" t="s">
        <v>120</v>
      </c>
      <c r="O29" s="37"/>
      <c r="P29" s="37"/>
      <c r="Q29" s="18"/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42" t="s">
        <v>122</v>
      </c>
      <c r="AD29" s="49"/>
      <c r="AE29" s="18"/>
      <c r="AF29" s="42" t="s">
        <v>123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124</v>
      </c>
      <c r="D30" s="68">
        <f>$AP$4</f>
        <v>1500</v>
      </c>
      <c r="E30" s="18" t="s">
        <v>237</v>
      </c>
      <c r="H30" s="24"/>
      <c r="J30" s="58" t="s">
        <v>249</v>
      </c>
      <c r="K30" s="53" t="s">
        <v>125</v>
      </c>
      <c r="L30" s="82"/>
      <c r="M30" s="59"/>
      <c r="N30" s="58" t="s">
        <v>249</v>
      </c>
      <c r="O30" s="53" t="s">
        <v>125</v>
      </c>
      <c r="P30" s="82"/>
      <c r="Q30" s="59"/>
      <c r="W30" s="53" t="s">
        <v>71</v>
      </c>
      <c r="X30" s="143">
        <f>$AP$6</f>
        <v>0.3187</v>
      </c>
      <c r="Y30" s="35" t="s">
        <v>72</v>
      </c>
      <c r="AC30" s="53" t="s">
        <v>126</v>
      </c>
      <c r="AD30" s="141">
        <f>$AP$8</f>
        <v>56.517</v>
      </c>
      <c r="AE30" s="57" t="s">
        <v>91</v>
      </c>
      <c r="AF30" s="58"/>
      <c r="AO30" s="161"/>
      <c r="AP30" s="12"/>
    </row>
    <row r="31" spans="3:42" s="25" customFormat="1" ht="13.5" thickBot="1">
      <c r="C31" s="67" t="s">
        <v>127</v>
      </c>
      <c r="D31" s="69">
        <f>$AP$5</f>
        <v>0.3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59"/>
      <c r="N31" s="58" t="s">
        <v>8</v>
      </c>
      <c r="O31" s="58" t="s">
        <v>128</v>
      </c>
      <c r="P31" s="83" t="s">
        <v>129</v>
      </c>
      <c r="Q31" s="59"/>
      <c r="W31" s="53" t="s">
        <v>130</v>
      </c>
      <c r="X31" s="144">
        <f>$AP$7</f>
        <v>0.1746</v>
      </c>
      <c r="Y31" s="35" t="s">
        <v>131</v>
      </c>
      <c r="AC31" s="53" t="s">
        <v>132</v>
      </c>
      <c r="AD31" s="142">
        <f>$AP$9</f>
        <v>0.3</v>
      </c>
      <c r="AE31" s="57" t="s">
        <v>106</v>
      </c>
      <c r="AF31" s="36" t="s">
        <v>133</v>
      </c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$AP$10</f>
        <v>200</v>
      </c>
      <c r="M32" s="59" t="s">
        <v>136</v>
      </c>
      <c r="N32" s="58" t="s">
        <v>134</v>
      </c>
      <c r="O32" s="77" t="s">
        <v>135</v>
      </c>
      <c r="P32" s="84">
        <f>$AP$14</f>
        <v>200</v>
      </c>
      <c r="Q32" s="59" t="s">
        <v>136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250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$AP$11</f>
        <v>5000</v>
      </c>
      <c r="L34" s="84">
        <f>$AP$12</f>
        <v>1.1</v>
      </c>
      <c r="M34" s="59"/>
      <c r="N34" s="53" t="s">
        <v>141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142</v>
      </c>
      <c r="K35" s="75" t="s">
        <v>143</v>
      </c>
      <c r="L35" s="86">
        <f>$L$32-1</f>
        <v>199</v>
      </c>
      <c r="M35" s="42"/>
      <c r="N35" s="140" t="s">
        <v>142</v>
      </c>
      <c r="O35" s="75" t="s">
        <v>143</v>
      </c>
      <c r="P35" s="86">
        <f>$P$32-1</f>
        <v>199</v>
      </c>
      <c r="Q35" s="42"/>
    </row>
    <row r="36" spans="10:17" ht="12.75">
      <c r="J36" s="32"/>
      <c r="K36" s="76" t="s">
        <v>144</v>
      </c>
      <c r="L36" s="87">
        <f>(-1/$K$34)*LN(($L$34-$L$37)/$L$35)</f>
        <v>0.0015191779835437074</v>
      </c>
      <c r="M36" s="42"/>
      <c r="N36" s="32"/>
      <c r="O36" s="76" t="s">
        <v>144</v>
      </c>
      <c r="P36" s="87">
        <f>(-1/$O$34)*LN(($P$34-$P$37)/$P$35)</f>
        <v>0.007595889917718537</v>
      </c>
      <c r="Q36" s="42"/>
    </row>
    <row r="37" spans="10:17" ht="13.5" thickBot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</row>
    <row r="38" spans="10:17" ht="14.25" thickBot="1" thickTop="1">
      <c r="J38" s="38" t="s">
        <v>251</v>
      </c>
      <c r="K38" s="74">
        <f>$AP$13</f>
        <v>25000</v>
      </c>
      <c r="L38" s="18" t="s">
        <v>111</v>
      </c>
      <c r="M38" s="42"/>
      <c r="N38" s="38" t="s">
        <v>146</v>
      </c>
      <c r="O38" s="74">
        <f>$AP$17</f>
        <v>20000</v>
      </c>
      <c r="P38" s="18" t="s">
        <v>111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147</v>
      </c>
      <c r="Q41" s="37"/>
      <c r="R41" s="37"/>
      <c r="S41" s="18"/>
    </row>
    <row r="42" spans="16:19" ht="12.75">
      <c r="P42" s="58" t="s">
        <v>148</v>
      </c>
      <c r="Q42" s="53" t="s">
        <v>125</v>
      </c>
      <c r="R42" s="82"/>
      <c r="S42" s="59"/>
    </row>
    <row r="43" spans="16:19" ht="13.5" thickBot="1">
      <c r="P43" s="58" t="s">
        <v>8</v>
      </c>
      <c r="Q43" s="58" t="s">
        <v>128</v>
      </c>
      <c r="R43" s="83" t="s">
        <v>129</v>
      </c>
      <c r="S43" s="59"/>
    </row>
    <row r="44" spans="16:19" ht="14.25" thickBot="1" thickTop="1">
      <c r="P44" s="58" t="s">
        <v>113</v>
      </c>
      <c r="Q44" s="77" t="s">
        <v>135</v>
      </c>
      <c r="R44" s="84">
        <f>$AP$18</f>
        <v>100</v>
      </c>
      <c r="S44" s="59" t="s">
        <v>136</v>
      </c>
    </row>
    <row r="45" spans="16:19" ht="14.25" thickBot="1" thickTop="1">
      <c r="P45" s="58" t="s">
        <v>250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252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99</v>
      </c>
      <c r="S47" s="42"/>
    </row>
    <row r="48" spans="16:19" ht="12.75">
      <c r="P48" s="32"/>
      <c r="Q48" s="76" t="s">
        <v>144</v>
      </c>
      <c r="R48" s="87">
        <f>(-1/$Q$46)*LN(($R$46-$R$49)/$R$47)</f>
        <v>0.00459511985013459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251</v>
      </c>
      <c r="Q50" s="74">
        <f>$AP$21</f>
        <v>10000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P50"/>
  <sheetViews>
    <sheetView tabSelected="1" workbookViewId="0" topLeftCell="AN1">
      <selection activeCell="AR11" sqref="AR11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253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41</v>
      </c>
      <c r="C3" s="134" t="s">
        <v>42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1（市場価格）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1（市場価格）</v>
      </c>
      <c r="AD3" s="134"/>
      <c r="AE3" s="134"/>
      <c r="AF3" s="134"/>
      <c r="AG3" s="134"/>
      <c r="AH3" s="134"/>
      <c r="AI3" s="153"/>
      <c r="AJ3" s="149"/>
      <c r="AL3" s="92" t="s">
        <v>43</v>
      </c>
      <c r="AM3" s="31"/>
      <c r="AN3" s="55"/>
      <c r="AO3" s="159" t="s">
        <v>44</v>
      </c>
      <c r="AP3" s="162" t="s">
        <v>216</v>
      </c>
    </row>
    <row r="4" spans="1:42" s="19" customFormat="1" ht="14.25" thickBot="1" thickTop="1">
      <c r="A4" s="91"/>
      <c r="B4" s="54" t="s">
        <v>45</v>
      </c>
      <c r="C4" s="55" t="s">
        <v>46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47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48</v>
      </c>
      <c r="AM4" s="67" t="s">
        <v>49</v>
      </c>
      <c r="AN4" s="164"/>
      <c r="AO4" s="137" t="s">
        <v>217</v>
      </c>
      <c r="AP4" s="215">
        <f>SUM('予測用パラメタ'!K4:'予測用パラメタ'!K4)</f>
        <v>1800</v>
      </c>
    </row>
    <row r="5" spans="1:42" s="19" customFormat="1" ht="14.25" thickBot="1" thickTop="1">
      <c r="A5" s="40" t="s">
        <v>50</v>
      </c>
      <c r="B5" s="29"/>
      <c r="C5" s="114" t="s">
        <v>254</v>
      </c>
      <c r="D5" s="109"/>
      <c r="E5" s="112"/>
      <c r="F5" s="114"/>
      <c r="G5" s="114"/>
      <c r="H5" s="114"/>
      <c r="I5" s="115"/>
      <c r="J5" s="108" t="s">
        <v>52</v>
      </c>
      <c r="K5" s="109"/>
      <c r="L5" s="110"/>
      <c r="M5" s="116" t="s">
        <v>53</v>
      </c>
      <c r="N5" s="117" t="s">
        <v>54</v>
      </c>
      <c r="O5" s="118"/>
      <c r="P5" s="118"/>
      <c r="Q5" s="118"/>
      <c r="R5" s="119"/>
      <c r="S5" s="119"/>
      <c r="T5" s="119"/>
      <c r="U5" s="119"/>
      <c r="V5" s="120"/>
      <c r="W5" s="108" t="s">
        <v>55</v>
      </c>
      <c r="X5" s="109"/>
      <c r="Y5" s="109"/>
      <c r="Z5" s="109"/>
      <c r="AA5" s="109"/>
      <c r="AB5" s="115"/>
      <c r="AC5" s="108" t="s">
        <v>56</v>
      </c>
      <c r="AD5" s="109"/>
      <c r="AE5" s="109"/>
      <c r="AF5" s="121" t="s">
        <v>57</v>
      </c>
      <c r="AG5" s="109"/>
      <c r="AH5" s="109"/>
      <c r="AI5" s="120"/>
      <c r="AJ5" s="150"/>
      <c r="AL5" s="145"/>
      <c r="AM5" s="67" t="s">
        <v>58</v>
      </c>
      <c r="AN5" s="164"/>
      <c r="AO5" s="160" t="s">
        <v>59</v>
      </c>
      <c r="AP5" s="215">
        <f>SUM('予測用パラメタ'!K5:'予測用パラメタ'!K5)</f>
        <v>0.3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60</v>
      </c>
      <c r="O6" s="118"/>
      <c r="P6" s="118"/>
      <c r="Q6" s="118"/>
      <c r="R6" s="119"/>
      <c r="S6" s="108" t="s">
        <v>255</v>
      </c>
      <c r="T6" s="109"/>
      <c r="U6" s="119"/>
      <c r="V6" s="120"/>
      <c r="W6" s="121" t="s">
        <v>61</v>
      </c>
      <c r="X6" s="120"/>
      <c r="Y6" s="121" t="s">
        <v>256</v>
      </c>
      <c r="Z6" s="120"/>
      <c r="AA6" s="123" t="s">
        <v>62</v>
      </c>
      <c r="AB6" s="123" t="s">
        <v>63</v>
      </c>
      <c r="AC6" s="124" t="s">
        <v>64</v>
      </c>
      <c r="AD6" s="125" t="s">
        <v>65</v>
      </c>
      <c r="AE6" s="126" t="s">
        <v>66</v>
      </c>
      <c r="AF6" s="123" t="s">
        <v>67</v>
      </c>
      <c r="AG6" s="123" t="s">
        <v>68</v>
      </c>
      <c r="AH6" s="115" t="s">
        <v>69</v>
      </c>
      <c r="AI6" s="152" t="s">
        <v>257</v>
      </c>
      <c r="AJ6" s="150"/>
      <c r="AK6" s="22"/>
      <c r="AL6" s="140" t="s">
        <v>258</v>
      </c>
      <c r="AM6" s="53" t="s">
        <v>259</v>
      </c>
      <c r="AN6" s="156"/>
      <c r="AO6" s="160" t="s">
        <v>72</v>
      </c>
      <c r="AP6" s="215">
        <f>SUM('予測用パラメタ'!K6:'予測用パラメタ'!K6)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73</v>
      </c>
      <c r="D7" s="55"/>
      <c r="E7" s="47" t="s">
        <v>74</v>
      </c>
      <c r="F7" s="94"/>
      <c r="G7" s="95"/>
      <c r="H7" s="47" t="s">
        <v>75</v>
      </c>
      <c r="I7" s="95"/>
      <c r="J7" s="67" t="s">
        <v>76</v>
      </c>
      <c r="K7" s="56"/>
      <c r="L7" s="93" t="s">
        <v>260</v>
      </c>
      <c r="M7" s="40" t="s">
        <v>260</v>
      </c>
      <c r="N7" s="99" t="s">
        <v>261</v>
      </c>
      <c r="P7" s="67" t="s">
        <v>256</v>
      </c>
      <c r="R7" s="93" t="s">
        <v>77</v>
      </c>
      <c r="S7" s="97" t="s">
        <v>78</v>
      </c>
      <c r="T7" s="97" t="s">
        <v>256</v>
      </c>
      <c r="U7" s="97" t="s">
        <v>77</v>
      </c>
      <c r="V7" s="99" t="s">
        <v>79</v>
      </c>
      <c r="W7" s="99" t="s">
        <v>80</v>
      </c>
      <c r="X7" s="99" t="s">
        <v>81</v>
      </c>
      <c r="Y7" s="99" t="s">
        <v>82</v>
      </c>
      <c r="Z7" s="99" t="s">
        <v>81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262</v>
      </c>
      <c r="AN7" s="156"/>
      <c r="AO7" s="160" t="s">
        <v>72</v>
      </c>
      <c r="AP7" s="215">
        <f>SUM('予測用パラメタ'!K7:'予測用パラメタ'!K7)</f>
        <v>0.1746</v>
      </c>
      <c r="AR7" s="19"/>
    </row>
    <row r="8" spans="1:44" s="25" customFormat="1" ht="14.25" thickBot="1" thickTop="1">
      <c r="A8" s="91"/>
      <c r="B8" s="100"/>
      <c r="C8" s="31" t="s">
        <v>3</v>
      </c>
      <c r="D8" s="39" t="s">
        <v>83</v>
      </c>
      <c r="E8" s="31" t="s">
        <v>263</v>
      </c>
      <c r="F8" s="92" t="s">
        <v>4</v>
      </c>
      <c r="G8" s="92" t="s">
        <v>264</v>
      </c>
      <c r="H8" s="92" t="s">
        <v>84</v>
      </c>
      <c r="I8" s="39" t="s">
        <v>265</v>
      </c>
      <c r="J8" s="39" t="s">
        <v>86</v>
      </c>
      <c r="K8" s="39" t="s">
        <v>87</v>
      </c>
      <c r="L8" s="98"/>
      <c r="M8" s="96"/>
      <c r="N8" s="101" t="s">
        <v>88</v>
      </c>
      <c r="O8" s="102" t="s">
        <v>87</v>
      </c>
      <c r="P8" s="101" t="s">
        <v>88</v>
      </c>
      <c r="Q8" s="67" t="s">
        <v>87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89</v>
      </c>
      <c r="AM8" s="53" t="s">
        <v>90</v>
      </c>
      <c r="AN8" s="156"/>
      <c r="AO8" s="137" t="s">
        <v>91</v>
      </c>
      <c r="AP8" s="215">
        <f>SUM('予測用パラメタ'!K8:'予測用パラメタ'!K8)</f>
        <v>56.517</v>
      </c>
      <c r="AR8" s="19"/>
    </row>
    <row r="9" spans="1:44" s="22" customFormat="1" ht="14.25" thickBot="1" thickTop="1">
      <c r="A9" s="58" t="s">
        <v>92</v>
      </c>
      <c r="B9" s="127" t="s">
        <v>2</v>
      </c>
      <c r="C9" s="128">
        <v>1</v>
      </c>
      <c r="D9" s="129" t="s">
        <v>266</v>
      </c>
      <c r="E9" s="130" t="s">
        <v>5</v>
      </c>
      <c r="F9" s="131" t="s">
        <v>6</v>
      </c>
      <c r="G9" s="131" t="s">
        <v>93</v>
      </c>
      <c r="H9" s="131" t="s">
        <v>267</v>
      </c>
      <c r="I9" s="129" t="s">
        <v>267</v>
      </c>
      <c r="J9" s="129" t="s">
        <v>95</v>
      </c>
      <c r="K9" s="129" t="s">
        <v>96</v>
      </c>
      <c r="L9" s="132" t="s">
        <v>97</v>
      </c>
      <c r="M9" s="133" t="s">
        <v>97</v>
      </c>
      <c r="N9" s="129" t="s">
        <v>95</v>
      </c>
      <c r="O9" s="129" t="s">
        <v>98</v>
      </c>
      <c r="P9" s="129" t="s">
        <v>99</v>
      </c>
      <c r="Q9" s="129" t="s">
        <v>98</v>
      </c>
      <c r="R9" s="131" t="s">
        <v>98</v>
      </c>
      <c r="S9" s="129" t="s">
        <v>268</v>
      </c>
      <c r="T9" s="129" t="s">
        <v>268</v>
      </c>
      <c r="U9" s="129" t="s">
        <v>268</v>
      </c>
      <c r="V9" s="129" t="s">
        <v>100</v>
      </c>
      <c r="W9" s="133" t="s">
        <v>101</v>
      </c>
      <c r="X9" s="133" t="s">
        <v>101</v>
      </c>
      <c r="Y9" s="133" t="s">
        <v>101</v>
      </c>
      <c r="Z9" s="133" t="s">
        <v>101</v>
      </c>
      <c r="AA9" s="133" t="s">
        <v>101</v>
      </c>
      <c r="AB9" s="133" t="s">
        <v>101</v>
      </c>
      <c r="AC9" s="132" t="s">
        <v>101</v>
      </c>
      <c r="AD9" s="133" t="s">
        <v>156</v>
      </c>
      <c r="AE9" s="128" t="s">
        <v>103</v>
      </c>
      <c r="AF9" s="133" t="s">
        <v>104</v>
      </c>
      <c r="AG9" s="133" t="s">
        <v>104</v>
      </c>
      <c r="AH9" s="133" t="s">
        <v>104</v>
      </c>
      <c r="AI9" s="133" t="s">
        <v>104</v>
      </c>
      <c r="AJ9" s="149"/>
      <c r="AL9" s="66"/>
      <c r="AM9" s="53" t="s">
        <v>105</v>
      </c>
      <c r="AN9" s="156"/>
      <c r="AO9" s="137" t="s">
        <v>106</v>
      </c>
      <c r="AP9" s="215">
        <f>SUM('予測用パラメタ'!K9:'予測用パラメタ'!K9)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107</v>
      </c>
      <c r="AM10" s="58" t="s">
        <v>108</v>
      </c>
      <c r="AN10" s="165" t="s">
        <v>109</v>
      </c>
      <c r="AO10" s="160" t="s">
        <v>95</v>
      </c>
      <c r="AP10" s="215">
        <f>SUM('予測用パラメタ'!K13:'予測用パラメタ'!K13)</f>
        <v>200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269</v>
      </c>
      <c r="AN11" s="156" t="s">
        <v>110</v>
      </c>
      <c r="AO11" s="137" t="s">
        <v>150</v>
      </c>
      <c r="AP11" s="215">
        <f>SUM('予測用パラメタ'!K14:'予測用パラメタ'!K14)</f>
        <v>5000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151</v>
      </c>
      <c r="AO12" s="160" t="s">
        <v>152</v>
      </c>
      <c r="AP12" s="215">
        <f>SUM('予測用パラメタ'!K15:'予測用パラメタ'!K15)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153</v>
      </c>
      <c r="AN13" s="164"/>
      <c r="AO13" s="137" t="s">
        <v>111</v>
      </c>
      <c r="AP13" s="215">
        <f>SUM('予測用パラメタ'!K16:'予測用パラメタ'!K16)</f>
        <v>30000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'!B11:'価格・加入者指数 '!B11)</f>
        <v>0</v>
      </c>
      <c r="D14" s="33">
        <f aca="true" t="shared" si="0" ref="D14:D24">$D$30*C14</f>
        <v>0</v>
      </c>
      <c r="E14" s="10">
        <f>SUM('価格・加入者指数 '!C11:'価格・加入者指数 '!C11)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200</v>
      </c>
      <c r="K14" s="216">
        <f aca="true" t="shared" si="6" ref="K14:K24">$K$38*$J14</f>
        <v>6000000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7">
        <f aca="true" t="shared" si="9" ref="N14:N24">$P$35*EXP(-$P$36*$G14)+$P$37</f>
        <v>200</v>
      </c>
      <c r="O14" s="33">
        <f aca="true" t="shared" si="10" ref="O14:O24">$O$38*$N14</f>
        <v>5000000</v>
      </c>
      <c r="P14" s="217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6000000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112</v>
      </c>
      <c r="AM14" s="53" t="s">
        <v>113</v>
      </c>
      <c r="AN14" s="156" t="s">
        <v>109</v>
      </c>
      <c r="AO14" s="160" t="s">
        <v>95</v>
      </c>
      <c r="AP14" s="215">
        <f>SUM('予測用パラメタ'!K17:'予測用パラメタ'!K17)</f>
        <v>200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'!B12:'価格・加入者指数 '!B12)</f>
        <v>9.989999999655668</v>
      </c>
      <c r="D15" s="33">
        <f t="shared" si="0"/>
        <v>17981.9999993802</v>
      </c>
      <c r="E15" s="10">
        <f>SUM('価格・加入者指数 '!C12:'価格・加入者指数 '!C12)</f>
        <v>0.009999999387532455</v>
      </c>
      <c r="F15" s="34">
        <f t="shared" si="1"/>
        <v>35.84389701135811</v>
      </c>
      <c r="G15" s="34">
        <f t="shared" si="2"/>
        <v>35.84389701135811</v>
      </c>
      <c r="H15" s="34">
        <f t="shared" si="3"/>
        <v>7734.539472432306</v>
      </c>
      <c r="I15" s="33">
        <f t="shared" si="4"/>
        <v>7734.539472432306</v>
      </c>
      <c r="J15" s="51">
        <f t="shared" si="5"/>
        <v>189.45355152961744</v>
      </c>
      <c r="K15" s="216">
        <f t="shared" si="6"/>
        <v>5683606.545888524</v>
      </c>
      <c r="L15" s="34">
        <f t="shared" si="7"/>
        <v>203722.60768390904</v>
      </c>
      <c r="M15" s="33">
        <f t="shared" si="8"/>
        <v>211457.14715634135</v>
      </c>
      <c r="N15" s="217">
        <f t="shared" si="9"/>
        <v>152.56863047432498</v>
      </c>
      <c r="O15" s="33">
        <f t="shared" si="10"/>
        <v>3814215.7618581243</v>
      </c>
      <c r="P15" s="217">
        <f t="shared" si="11"/>
        <v>84.96607493726832</v>
      </c>
      <c r="Q15" s="34">
        <f t="shared" si="12"/>
        <v>849660.7493726831</v>
      </c>
      <c r="R15" s="34">
        <f t="shared" si="13"/>
        <v>4663876.511230808</v>
      </c>
      <c r="S15" s="34">
        <f t="shared" si="14"/>
        <v>136716.3569471414</v>
      </c>
      <c r="T15" s="34">
        <f t="shared" si="15"/>
        <v>30455.15239510781</v>
      </c>
      <c r="U15" s="33">
        <f t="shared" si="16"/>
        <v>167171.50934224922</v>
      </c>
      <c r="V15" s="34">
        <f t="shared" si="17"/>
        <v>4663876.511230808</v>
      </c>
      <c r="W15" s="34">
        <f t="shared" si="18"/>
        <v>43571.50295905396</v>
      </c>
      <c r="X15" s="34">
        <f t="shared" si="19"/>
        <v>136716.3569471414</v>
      </c>
      <c r="Y15" s="34">
        <f t="shared" si="20"/>
        <v>5317.469608185824</v>
      </c>
      <c r="Z15" s="34">
        <f t="shared" si="21"/>
        <v>30455.15239510781</v>
      </c>
      <c r="AA15" s="33">
        <f t="shared" si="22"/>
        <v>167171.50934224922</v>
      </c>
      <c r="AB15" s="33">
        <f t="shared" si="23"/>
        <v>48888.97256723979</v>
      </c>
      <c r="AC15" s="62">
        <f t="shared" si="24"/>
        <v>56.517</v>
      </c>
      <c r="AD15" s="81">
        <f t="shared" si="25"/>
        <v>0.3</v>
      </c>
      <c r="AE15" s="33">
        <f t="shared" si="26"/>
        <v>2036.5426964943338</v>
      </c>
      <c r="AF15" s="33">
        <f t="shared" si="27"/>
        <v>7734.539472432306</v>
      </c>
      <c r="AG15" s="33">
        <f t="shared" si="28"/>
        <v>50925.51526373412</v>
      </c>
      <c r="AH15" s="23">
        <f t="shared" si="29"/>
        <v>-43190.97579130182</v>
      </c>
      <c r="AI15" s="33">
        <f t="shared" si="30"/>
        <v>-43190.97579130182</v>
      </c>
      <c r="AJ15" s="11"/>
      <c r="AL15" s="61"/>
      <c r="AM15" s="83" t="s">
        <v>270</v>
      </c>
      <c r="AN15" s="156" t="s">
        <v>115</v>
      </c>
      <c r="AO15" s="137" t="s">
        <v>154</v>
      </c>
      <c r="AP15" s="215">
        <f>SUM('予測用パラメタ'!K18:'予測用パラメタ'!K18)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'!B13:'価格・加入者指数 '!B13)</f>
        <v>9.961153118862503</v>
      </c>
      <c r="D16" s="33">
        <f t="shared" si="0"/>
        <v>17930.075613952507</v>
      </c>
      <c r="E16" s="10">
        <f>SUM('価格・加入者指数 '!C13:'価格・加入者指数 '!C13)</f>
        <v>0.017623698656438612</v>
      </c>
      <c r="F16" s="34">
        <f t="shared" si="1"/>
        <v>86.67766094915932</v>
      </c>
      <c r="G16" s="34">
        <f t="shared" si="2"/>
        <v>50.83376393780121</v>
      </c>
      <c r="H16" s="34">
        <f t="shared" si="3"/>
        <v>18649.644178307582</v>
      </c>
      <c r="I16" s="33">
        <f t="shared" si="4"/>
        <v>10915.104705875277</v>
      </c>
      <c r="J16" s="51">
        <f t="shared" si="5"/>
        <v>175.44788269796604</v>
      </c>
      <c r="K16" s="216">
        <f t="shared" si="6"/>
        <v>5263436.480938981</v>
      </c>
      <c r="L16" s="34">
        <f t="shared" si="7"/>
        <v>267560.2875736633</v>
      </c>
      <c r="M16" s="33">
        <f t="shared" si="8"/>
        <v>286209.93175197084</v>
      </c>
      <c r="N16" s="217">
        <f t="shared" si="9"/>
        <v>136.2570645656173</v>
      </c>
      <c r="O16" s="33">
        <f t="shared" si="10"/>
        <v>3406426.6141404323</v>
      </c>
      <c r="P16" s="217">
        <f t="shared" si="11"/>
        <v>67.47497823707164</v>
      </c>
      <c r="Q16" s="34">
        <f t="shared" si="12"/>
        <v>674749.7823707163</v>
      </c>
      <c r="R16" s="34">
        <f t="shared" si="13"/>
        <v>4081176.3965111487</v>
      </c>
      <c r="S16" s="34">
        <f t="shared" si="14"/>
        <v>173161.48637465815</v>
      </c>
      <c r="T16" s="34">
        <f t="shared" si="15"/>
        <v>34300.071154115736</v>
      </c>
      <c r="U16" s="33">
        <f t="shared" si="16"/>
        <v>207461.5575287739</v>
      </c>
      <c r="V16" s="34">
        <f t="shared" si="17"/>
        <v>4081176.3965111487</v>
      </c>
      <c r="W16" s="34">
        <f t="shared" si="18"/>
        <v>84871.83067360701</v>
      </c>
      <c r="X16" s="34">
        <f t="shared" si="19"/>
        <v>266306.34036274557</v>
      </c>
      <c r="Y16" s="34">
        <f t="shared" si="20"/>
        <v>10377.831838105187</v>
      </c>
      <c r="Z16" s="34">
        <f t="shared" si="21"/>
        <v>59437.75394103772</v>
      </c>
      <c r="AA16" s="33">
        <f t="shared" si="22"/>
        <v>325744.09430378326</v>
      </c>
      <c r="AB16" s="33">
        <f t="shared" si="23"/>
        <v>95249.6625117122</v>
      </c>
      <c r="AC16" s="62">
        <f t="shared" si="24"/>
        <v>56.517</v>
      </c>
      <c r="AD16" s="81">
        <f t="shared" si="25"/>
        <v>0.3</v>
      </c>
      <c r="AE16" s="33">
        <f t="shared" si="26"/>
        <v>4924.764662148385</v>
      </c>
      <c r="AF16" s="33">
        <f t="shared" si="27"/>
        <v>18649.644178307582</v>
      </c>
      <c r="AG16" s="33">
        <f t="shared" si="28"/>
        <v>100174.42717386059</v>
      </c>
      <c r="AH16" s="23">
        <f t="shared" si="29"/>
        <v>-81524.782995553</v>
      </c>
      <c r="AI16" s="33">
        <f t="shared" si="30"/>
        <v>-124715.75878685483</v>
      </c>
      <c r="AJ16" s="11"/>
      <c r="AL16" s="61"/>
      <c r="AM16" s="105"/>
      <c r="AN16" s="156" t="s">
        <v>151</v>
      </c>
      <c r="AO16" s="160" t="s">
        <v>152</v>
      </c>
      <c r="AP16" s="215">
        <f>SUM('予測用パラメタ'!K19:'予測用パラメタ'!K19)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'!B14:'価格・加入者指数 '!B14)</f>
        <v>9.850476028407666</v>
      </c>
      <c r="D17" s="33">
        <f t="shared" si="0"/>
        <v>17730.856851133798</v>
      </c>
      <c r="E17" s="10">
        <f>SUM('価格・加入者指数 '!C14:'価格・加入者指数 '!C14)</f>
        <v>0.030878198003536556</v>
      </c>
      <c r="F17" s="34">
        <f t="shared" si="1"/>
        <v>196.5214758951811</v>
      </c>
      <c r="G17" s="34">
        <f t="shared" si="2"/>
        <v>109.8438149460218</v>
      </c>
      <c r="H17" s="34">
        <f t="shared" si="3"/>
        <v>41813.92988725197</v>
      </c>
      <c r="I17" s="33">
        <f t="shared" si="4"/>
        <v>23164.28570894439</v>
      </c>
      <c r="J17" s="51">
        <f t="shared" si="5"/>
        <v>148.63658174382388</v>
      </c>
      <c r="K17" s="216">
        <f t="shared" si="6"/>
        <v>4459097.452314717</v>
      </c>
      <c r="L17" s="34">
        <f t="shared" si="7"/>
        <v>489804.275378335</v>
      </c>
      <c r="M17" s="33">
        <f t="shared" si="8"/>
        <v>531618.205265587</v>
      </c>
      <c r="N17" s="217">
        <f t="shared" si="9"/>
        <v>87.39616586408623</v>
      </c>
      <c r="O17" s="33">
        <f t="shared" si="10"/>
        <v>2184904.1466021556</v>
      </c>
      <c r="P17" s="217">
        <f t="shared" si="11"/>
        <v>41.12823154967904</v>
      </c>
      <c r="Q17" s="34">
        <f t="shared" si="12"/>
        <v>411282.31549679046</v>
      </c>
      <c r="R17" s="34">
        <f t="shared" si="13"/>
        <v>2596186.462098946</v>
      </c>
      <c r="S17" s="34">
        <f t="shared" si="14"/>
        <v>239998.20675416285</v>
      </c>
      <c r="T17" s="34">
        <f t="shared" si="15"/>
        <v>45176.818554000805</v>
      </c>
      <c r="U17" s="33">
        <f t="shared" si="16"/>
        <v>285175.02530816366</v>
      </c>
      <c r="V17" s="34">
        <f t="shared" si="17"/>
        <v>2596186.4620989463</v>
      </c>
      <c r="W17" s="34">
        <f t="shared" si="18"/>
        <v>134310.60673048015</v>
      </c>
      <c r="X17" s="34">
        <f t="shared" si="19"/>
        <v>421432.7164433014</v>
      </c>
      <c r="Y17" s="34">
        <f t="shared" si="20"/>
        <v>16453.73491870056</v>
      </c>
      <c r="Z17" s="34">
        <f t="shared" si="21"/>
        <v>94236.74065693334</v>
      </c>
      <c r="AA17" s="33">
        <f t="shared" si="22"/>
        <v>515669.45710023475</v>
      </c>
      <c r="AB17" s="33">
        <f t="shared" si="23"/>
        <v>150764.34164918071</v>
      </c>
      <c r="AC17" s="62">
        <f t="shared" si="24"/>
        <v>56.517</v>
      </c>
      <c r="AD17" s="81">
        <f t="shared" si="25"/>
        <v>0.3</v>
      </c>
      <c r="AE17" s="33">
        <f t="shared" si="26"/>
        <v>11165.760695936506</v>
      </c>
      <c r="AF17" s="33">
        <f t="shared" si="27"/>
        <v>41813.92988725197</v>
      </c>
      <c r="AG17" s="33">
        <f t="shared" si="28"/>
        <v>161930.10234511722</v>
      </c>
      <c r="AH17" s="23">
        <f t="shared" si="29"/>
        <v>-120116.17245786525</v>
      </c>
      <c r="AI17" s="33">
        <f t="shared" si="30"/>
        <v>-244831.93124472006</v>
      </c>
      <c r="AJ17" s="11"/>
      <c r="AL17" s="60"/>
      <c r="AM17" s="38" t="s">
        <v>153</v>
      </c>
      <c r="AN17" s="164"/>
      <c r="AO17" s="137" t="s">
        <v>111</v>
      </c>
      <c r="AP17" s="215">
        <f>SUM('予測用パラメタ'!K20:'予測用パラメタ'!K20)</f>
        <v>25000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'!B15:'価格・加入者指数 '!B15)</f>
        <v>9.444036558973723</v>
      </c>
      <c r="D18" s="33">
        <f t="shared" si="0"/>
        <v>16999.2658061527</v>
      </c>
      <c r="E18" s="10">
        <f>SUM('価格・加入者指数 '!C15:'価格・加入者指数 '!C15)</f>
        <v>0.05355772458165475</v>
      </c>
      <c r="F18" s="34">
        <f t="shared" si="1"/>
        <v>415.82081936738456</v>
      </c>
      <c r="G18" s="34">
        <f t="shared" si="2"/>
        <v>219.29934347220345</v>
      </c>
      <c r="H18" s="34">
        <f t="shared" si="3"/>
        <v>84823.78363390056</v>
      </c>
      <c r="I18" s="33">
        <f t="shared" si="4"/>
        <v>43009.85374664859</v>
      </c>
      <c r="J18" s="51">
        <f t="shared" si="5"/>
        <v>106.80512840034109</v>
      </c>
      <c r="K18" s="216">
        <f t="shared" si="6"/>
        <v>3204153.852010233</v>
      </c>
      <c r="L18" s="34">
        <f t="shared" si="7"/>
        <v>702668.8361297757</v>
      </c>
      <c r="M18" s="33">
        <f t="shared" si="8"/>
        <v>787492.6197636763</v>
      </c>
      <c r="N18" s="217">
        <f t="shared" si="9"/>
        <v>38.61982427019762</v>
      </c>
      <c r="O18" s="33">
        <f t="shared" si="10"/>
        <v>965495.6067549405</v>
      </c>
      <c r="P18" s="217">
        <f t="shared" si="11"/>
        <v>15.649018680602145</v>
      </c>
      <c r="Q18" s="34">
        <f t="shared" si="12"/>
        <v>156490.18680602146</v>
      </c>
      <c r="R18" s="34">
        <f t="shared" si="13"/>
        <v>1121985.793560962</v>
      </c>
      <c r="S18" s="34">
        <f t="shared" si="14"/>
        <v>211732.55268665517</v>
      </c>
      <c r="T18" s="34">
        <f t="shared" si="15"/>
        <v>34318.19522640298</v>
      </c>
      <c r="U18" s="33">
        <f t="shared" si="16"/>
        <v>246050.74791305815</v>
      </c>
      <c r="V18" s="34">
        <f t="shared" si="17"/>
        <v>1121985.793560962</v>
      </c>
      <c r="W18" s="34">
        <f t="shared" si="18"/>
        <v>158984.9809067131</v>
      </c>
      <c r="X18" s="34">
        <f t="shared" si="19"/>
        <v>498854.6623994764</v>
      </c>
      <c r="Y18" s="34">
        <f t="shared" si="20"/>
        <v>19572.869688425406</v>
      </c>
      <c r="Z18" s="34">
        <f t="shared" si="21"/>
        <v>112101.20096463576</v>
      </c>
      <c r="AA18" s="33">
        <f t="shared" si="22"/>
        <v>610955.8633641121</v>
      </c>
      <c r="AB18" s="33">
        <f t="shared" si="23"/>
        <v>178557.85059513853</v>
      </c>
      <c r="AC18" s="62">
        <f t="shared" si="24"/>
        <v>56.517</v>
      </c>
      <c r="AD18" s="81">
        <f t="shared" si="25"/>
        <v>0.3</v>
      </c>
      <c r="AE18" s="33">
        <f t="shared" si="26"/>
        <v>23625.69149399669</v>
      </c>
      <c r="AF18" s="33">
        <f t="shared" si="27"/>
        <v>84823.78363390056</v>
      </c>
      <c r="AG18" s="33">
        <f t="shared" si="28"/>
        <v>202183.5420891352</v>
      </c>
      <c r="AH18" s="23">
        <f t="shared" si="29"/>
        <v>-117359.75845523465</v>
      </c>
      <c r="AI18" s="33">
        <f t="shared" si="30"/>
        <v>-362191.6896999547</v>
      </c>
      <c r="AJ18" s="11"/>
      <c r="AL18" s="140" t="s">
        <v>157</v>
      </c>
      <c r="AM18" s="53" t="s">
        <v>108</v>
      </c>
      <c r="AN18" s="156" t="s">
        <v>109</v>
      </c>
      <c r="AO18" s="160" t="s">
        <v>95</v>
      </c>
      <c r="AP18" s="215">
        <f>SUM('予測用パラメタ'!K21:'予測用パラメタ'!K21)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'!B16:'価格・加入者指数 '!B16)</f>
        <v>8.162212588967215</v>
      </c>
      <c r="D19" s="33">
        <f t="shared" si="0"/>
        <v>14691.982660140986</v>
      </c>
      <c r="E19" s="10">
        <f>SUM('価格・加入者指数 '!C16:'価格・加入者指数 '!C16)</f>
        <v>0.09132524611740009</v>
      </c>
      <c r="F19" s="34">
        <f t="shared" si="1"/>
        <v>820.3002976202599</v>
      </c>
      <c r="G19" s="34">
        <f t="shared" si="2"/>
        <v>404.47947825287537</v>
      </c>
      <c r="H19" s="34">
        <f t="shared" si="3"/>
        <v>144622.05298494417</v>
      </c>
      <c r="I19" s="33">
        <f t="shared" si="4"/>
        <v>59798.26935104361</v>
      </c>
      <c r="J19" s="51">
        <f t="shared" si="5"/>
        <v>58.232543143916935</v>
      </c>
      <c r="K19" s="216">
        <f t="shared" si="6"/>
        <v>1746976.294317508</v>
      </c>
      <c r="L19" s="34">
        <f t="shared" si="7"/>
        <v>706616.0600456874</v>
      </c>
      <c r="M19" s="33">
        <f t="shared" si="8"/>
        <v>851238.1130306316</v>
      </c>
      <c r="N19" s="217">
        <f t="shared" si="9"/>
        <v>10.21583531142143</v>
      </c>
      <c r="O19" s="33">
        <f t="shared" si="10"/>
        <v>255395.88278553574</v>
      </c>
      <c r="P19" s="217">
        <f t="shared" si="11"/>
        <v>3.283573794379897</v>
      </c>
      <c r="Q19" s="34">
        <f t="shared" si="12"/>
        <v>32835.73794379897</v>
      </c>
      <c r="R19" s="34">
        <f t="shared" si="13"/>
        <v>288231.6207293347</v>
      </c>
      <c r="S19" s="34">
        <f t="shared" si="14"/>
        <v>103302.39341702602</v>
      </c>
      <c r="T19" s="34">
        <f t="shared" si="15"/>
        <v>13281.382151555952</v>
      </c>
      <c r="U19" s="33">
        <f t="shared" si="16"/>
        <v>116583.77556858197</v>
      </c>
      <c r="V19" s="34">
        <f t="shared" si="17"/>
        <v>288231.6207293347</v>
      </c>
      <c r="W19" s="34">
        <f t="shared" si="18"/>
        <v>141238.94027374985</v>
      </c>
      <c r="X19" s="34">
        <f t="shared" si="19"/>
        <v>443172.0749097893</v>
      </c>
      <c r="Y19" s="34">
        <f t="shared" si="20"/>
        <v>18474.375964487997</v>
      </c>
      <c r="Z19" s="34">
        <f t="shared" si="21"/>
        <v>105809.71342776631</v>
      </c>
      <c r="AA19" s="33">
        <f t="shared" si="22"/>
        <v>548981.7883375556</v>
      </c>
      <c r="AB19" s="33">
        <f t="shared" si="23"/>
        <v>159713.31623823784</v>
      </c>
      <c r="AC19" s="62">
        <f t="shared" si="24"/>
        <v>56.517</v>
      </c>
      <c r="AD19" s="81">
        <f t="shared" si="25"/>
        <v>0.3</v>
      </c>
      <c r="AE19" s="33">
        <f t="shared" si="26"/>
        <v>46607.00200989031</v>
      </c>
      <c r="AF19" s="33">
        <f t="shared" si="27"/>
        <v>144622.05298494417</v>
      </c>
      <c r="AG19" s="33">
        <f t="shared" si="28"/>
        <v>206320.31824812814</v>
      </c>
      <c r="AH19" s="23">
        <f t="shared" si="29"/>
        <v>-61698.265263183974</v>
      </c>
      <c r="AI19" s="33">
        <f t="shared" si="30"/>
        <v>-423889.9549631387</v>
      </c>
      <c r="AJ19" s="11"/>
      <c r="AL19" s="32"/>
      <c r="AM19" s="83" t="s">
        <v>158</v>
      </c>
      <c r="AN19" s="156" t="s">
        <v>115</v>
      </c>
      <c r="AO19" s="137" t="s">
        <v>154</v>
      </c>
      <c r="AP19" s="215">
        <f>SUM('予測用パラメタ'!K22:'予測用パラメタ'!K22)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'!B17:'価格・加入者指数 '!B17)</f>
        <v>5.5</v>
      </c>
      <c r="D20" s="33">
        <f t="shared" si="0"/>
        <v>9900</v>
      </c>
      <c r="E20" s="10">
        <f>SUM('価格・加入者指数 '!C17:'価格・加入者指数 '!C17)</f>
        <v>0.15146330233381258</v>
      </c>
      <c r="F20" s="34">
        <f t="shared" si="1"/>
        <v>1507.6856862929656</v>
      </c>
      <c r="G20" s="34">
        <f t="shared" si="2"/>
        <v>687.3853886727056</v>
      </c>
      <c r="H20" s="34">
        <f t="shared" si="3"/>
        <v>179113.0595316043</v>
      </c>
      <c r="I20" s="33">
        <f t="shared" si="4"/>
        <v>34491.00654666012</v>
      </c>
      <c r="J20" s="51">
        <f t="shared" si="5"/>
        <v>21.14310253836257</v>
      </c>
      <c r="K20" s="216">
        <f t="shared" si="6"/>
        <v>634293.076150877</v>
      </c>
      <c r="L20" s="34">
        <f t="shared" si="7"/>
        <v>436003.7926823767</v>
      </c>
      <c r="M20" s="33">
        <f t="shared" si="8"/>
        <v>615116.852213981</v>
      </c>
      <c r="N20" s="217">
        <f t="shared" si="9"/>
        <v>2.074656506109093</v>
      </c>
      <c r="O20" s="33">
        <f t="shared" si="10"/>
        <v>51866.412652727326</v>
      </c>
      <c r="P20" s="217">
        <f t="shared" si="11"/>
        <v>1.0970162707636553</v>
      </c>
      <c r="Q20" s="34">
        <f t="shared" si="12"/>
        <v>10970.162707636553</v>
      </c>
      <c r="R20" s="34">
        <f t="shared" si="13"/>
        <v>62836.57536036388</v>
      </c>
      <c r="S20" s="34">
        <f t="shared" si="14"/>
        <v>35652.21422035391</v>
      </c>
      <c r="T20" s="34">
        <f t="shared" si="15"/>
        <v>7540.729556591573</v>
      </c>
      <c r="U20" s="33">
        <f t="shared" si="16"/>
        <v>43192.94377694548</v>
      </c>
      <c r="V20" s="34">
        <f t="shared" si="17"/>
        <v>62836.57536036388</v>
      </c>
      <c r="W20" s="34">
        <f t="shared" si="18"/>
        <v>107588.45068053257</v>
      </c>
      <c r="X20" s="34">
        <f t="shared" si="19"/>
        <v>337585.34885639336</v>
      </c>
      <c r="Y20" s="34">
        <f t="shared" si="20"/>
        <v>16565.361301669283</v>
      </c>
      <c r="Z20" s="34">
        <f t="shared" si="21"/>
        <v>94876.0670198699</v>
      </c>
      <c r="AA20" s="33">
        <f t="shared" si="22"/>
        <v>432461.4158762633</v>
      </c>
      <c r="AB20" s="33">
        <f t="shared" si="23"/>
        <v>124153.81198220185</v>
      </c>
      <c r="AC20" s="62">
        <f t="shared" si="24"/>
        <v>56.517</v>
      </c>
      <c r="AD20" s="81">
        <f t="shared" si="25"/>
        <v>0.3</v>
      </c>
      <c r="AE20" s="33">
        <f t="shared" si="26"/>
        <v>85662.17763810743</v>
      </c>
      <c r="AF20" s="33">
        <f t="shared" si="27"/>
        <v>179113.0595316043</v>
      </c>
      <c r="AG20" s="33">
        <f t="shared" si="28"/>
        <v>209815.98962030926</v>
      </c>
      <c r="AH20" s="23">
        <f t="shared" si="29"/>
        <v>-30702.930088704976</v>
      </c>
      <c r="AI20" s="33">
        <f t="shared" si="30"/>
        <v>-454592.88505184365</v>
      </c>
      <c r="AJ20" s="11"/>
      <c r="AL20" s="32"/>
      <c r="AM20" s="105"/>
      <c r="AN20" s="156" t="s">
        <v>151</v>
      </c>
      <c r="AO20" s="160" t="s">
        <v>152</v>
      </c>
      <c r="AP20" s="215">
        <f>SUM('予測用パラメタ'!K23:'予測用パラメタ'!K23)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'!B18:'価格・加入者指数 '!B18)</f>
        <v>2.837787411032785</v>
      </c>
      <c r="D21" s="33">
        <f t="shared" si="0"/>
        <v>5108.017339859013</v>
      </c>
      <c r="E21" s="10">
        <f>SUM('価格・加入者指数 '!C18:'価格・加入者指数 '!C18)</f>
        <v>0.2407119956002155</v>
      </c>
      <c r="F21" s="34">
        <f t="shared" si="1"/>
        <v>2571.5449551207503</v>
      </c>
      <c r="G21" s="34">
        <f t="shared" si="2"/>
        <v>1063.8592688277847</v>
      </c>
      <c r="H21" s="34">
        <f t="shared" si="3"/>
        <v>157625.95465180514</v>
      </c>
      <c r="I21" s="33">
        <f t="shared" si="4"/>
        <v>-21487.104879799153</v>
      </c>
      <c r="J21" s="51">
        <f t="shared" si="5"/>
        <v>5.001504219132579</v>
      </c>
      <c r="K21" s="216">
        <f t="shared" si="6"/>
        <v>150045.12657397738</v>
      </c>
      <c r="L21" s="34">
        <f t="shared" si="7"/>
        <v>159626.89864816397</v>
      </c>
      <c r="M21" s="33">
        <f t="shared" si="8"/>
        <v>317252.8532999691</v>
      </c>
      <c r="N21" s="217">
        <f t="shared" si="9"/>
        <v>1.06156553454052</v>
      </c>
      <c r="O21" s="33">
        <f t="shared" si="10"/>
        <v>26539.138363512997</v>
      </c>
      <c r="P21" s="217">
        <f t="shared" si="11"/>
        <v>1.0007307512680852</v>
      </c>
      <c r="Q21" s="34">
        <f t="shared" si="12"/>
        <v>10007.307512680853</v>
      </c>
      <c r="R21" s="34">
        <f t="shared" si="13"/>
        <v>36546.44587619385</v>
      </c>
      <c r="S21" s="34">
        <f t="shared" si="14"/>
        <v>28233.908334726348</v>
      </c>
      <c r="T21" s="34">
        <f t="shared" si="15"/>
        <v>10646.366853375448</v>
      </c>
      <c r="U21" s="33">
        <f t="shared" si="16"/>
        <v>38880.2751881018</v>
      </c>
      <c r="V21" s="34">
        <f t="shared" si="17"/>
        <v>36546.44587619385</v>
      </c>
      <c r="W21" s="34">
        <f t="shared" si="18"/>
        <v>82298.15803492413</v>
      </c>
      <c r="X21" s="34">
        <f t="shared" si="19"/>
        <v>258230.80651058716</v>
      </c>
      <c r="Y21" s="34">
        <f t="shared" si="20"/>
        <v>15531.904870997181</v>
      </c>
      <c r="Z21" s="34">
        <f t="shared" si="21"/>
        <v>88957.07257157606</v>
      </c>
      <c r="AA21" s="33">
        <f t="shared" si="22"/>
        <v>347187.8790821632</v>
      </c>
      <c r="AB21" s="33">
        <f t="shared" si="23"/>
        <v>97830.06290592131</v>
      </c>
      <c r="AC21" s="62">
        <f t="shared" si="24"/>
        <v>56.517</v>
      </c>
      <c r="AD21" s="81">
        <f t="shared" si="25"/>
        <v>0.3</v>
      </c>
      <c r="AE21" s="33">
        <f t="shared" si="26"/>
        <v>146107.46971509568</v>
      </c>
      <c r="AF21" s="33">
        <f t="shared" si="27"/>
        <v>157625.95465180514</v>
      </c>
      <c r="AG21" s="33">
        <f t="shared" si="28"/>
        <v>243937.532621017</v>
      </c>
      <c r="AH21" s="23">
        <f t="shared" si="29"/>
        <v>-86311.57796921185</v>
      </c>
      <c r="AI21" s="33">
        <f t="shared" si="30"/>
        <v>-540904.4630210556</v>
      </c>
      <c r="AJ21" s="11"/>
      <c r="AL21" s="66"/>
      <c r="AM21" s="38" t="s">
        <v>153</v>
      </c>
      <c r="AN21" s="164"/>
      <c r="AO21" s="137" t="s">
        <v>111</v>
      </c>
      <c r="AP21" s="215">
        <f>SUM('予測用パラメタ'!K24:'予測用パラメタ'!K24)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'!B19:'価格・加入者指数 '!B19)</f>
        <v>1.5559634410262775</v>
      </c>
      <c r="D22" s="33">
        <f t="shared" si="0"/>
        <v>2800.7341938472996</v>
      </c>
      <c r="E22" s="10">
        <f>SUM('価格・加入者指数 '!C19:'価格・加入者指数 '!C19)</f>
        <v>0.36022447611689157</v>
      </c>
      <c r="F22" s="34">
        <f t="shared" si="1"/>
        <v>4038.350487443076</v>
      </c>
      <c r="G22" s="34">
        <f t="shared" si="2"/>
        <v>1466.8055323223257</v>
      </c>
      <c r="H22" s="34">
        <f t="shared" si="3"/>
        <v>135724.15556306078</v>
      </c>
      <c r="I22" s="33">
        <f t="shared" si="4"/>
        <v>-21901.79908874436</v>
      </c>
      <c r="J22" s="51">
        <f t="shared" si="5"/>
        <v>1.4309908901554582</v>
      </c>
      <c r="K22" s="216">
        <f t="shared" si="6"/>
        <v>42929.72670466375</v>
      </c>
      <c r="L22" s="34">
        <f t="shared" si="7"/>
        <v>62969.560631486274</v>
      </c>
      <c r="M22" s="33">
        <f t="shared" si="8"/>
        <v>198693.71619454704</v>
      </c>
      <c r="N22" s="217">
        <f t="shared" si="9"/>
        <v>1.0028845437719587</v>
      </c>
      <c r="O22" s="33">
        <f t="shared" si="10"/>
        <v>25072.113594298968</v>
      </c>
      <c r="P22" s="217">
        <f t="shared" si="11"/>
        <v>1.00000086409369</v>
      </c>
      <c r="Q22" s="34">
        <f t="shared" si="12"/>
        <v>10000.0086409369</v>
      </c>
      <c r="R22" s="34">
        <f t="shared" si="13"/>
        <v>35072.12223523587</v>
      </c>
      <c r="S22" s="34">
        <f t="shared" si="14"/>
        <v>36775.91492713152</v>
      </c>
      <c r="T22" s="34">
        <f t="shared" si="15"/>
        <v>14668.067997797305</v>
      </c>
      <c r="U22" s="33">
        <f t="shared" si="16"/>
        <v>51443.98292492882</v>
      </c>
      <c r="V22" s="34">
        <f t="shared" si="17"/>
        <v>35072.12223523587</v>
      </c>
      <c r="W22" s="34">
        <f t="shared" si="18"/>
        <v>67790.21915647063</v>
      </c>
      <c r="X22" s="34">
        <f t="shared" si="19"/>
        <v>212708.56340279456</v>
      </c>
      <c r="Y22" s="34">
        <f t="shared" si="20"/>
        <v>15381.078952936483</v>
      </c>
      <c r="Z22" s="34">
        <f t="shared" si="21"/>
        <v>88093.23569837619</v>
      </c>
      <c r="AA22" s="33">
        <f t="shared" si="22"/>
        <v>300801.79910117073</v>
      </c>
      <c r="AB22" s="33">
        <f t="shared" si="23"/>
        <v>83171.29810940711</v>
      </c>
      <c r="AC22" s="62">
        <f t="shared" si="24"/>
        <v>56.517</v>
      </c>
      <c r="AD22" s="81">
        <f t="shared" si="25"/>
        <v>0.3</v>
      </c>
      <c r="AE22" s="33">
        <f t="shared" si="26"/>
        <v>229446.95964505326</v>
      </c>
      <c r="AF22" s="33">
        <f t="shared" si="27"/>
        <v>135724.15556306078</v>
      </c>
      <c r="AG22" s="33">
        <f t="shared" si="28"/>
        <v>312618.2577544604</v>
      </c>
      <c r="AH22" s="23">
        <f t="shared" si="29"/>
        <v>-176894.1021913996</v>
      </c>
      <c r="AI22" s="33">
        <f t="shared" si="30"/>
        <v>-717798.5652124551</v>
      </c>
      <c r="AJ22" s="11"/>
      <c r="AL22" s="32" t="s">
        <v>117</v>
      </c>
      <c r="AM22" s="83" t="s">
        <v>118</v>
      </c>
      <c r="AN22" s="156" t="s">
        <v>110</v>
      </c>
      <c r="AO22" s="137" t="s">
        <v>150</v>
      </c>
      <c r="AP22" s="166" t="s">
        <v>155</v>
      </c>
    </row>
    <row r="23" spans="1:42" ht="12.75">
      <c r="A23" s="62">
        <v>2009</v>
      </c>
      <c r="B23" s="71">
        <v>38626.520851476394</v>
      </c>
      <c r="C23" s="10">
        <f>SUM('価格・加入者指数 '!B20:'価格・加入者指数 '!B20)</f>
        <v>1.149523971592334</v>
      </c>
      <c r="D23" s="33">
        <f t="shared" si="0"/>
        <v>2069.143148866201</v>
      </c>
      <c r="E23" s="10">
        <f>SUM('価格・加入者指数 '!C20:'価格・加入者指数 '!C20)</f>
        <v>0.5</v>
      </c>
      <c r="F23" s="34">
        <f t="shared" si="1"/>
        <v>5793.978127721459</v>
      </c>
      <c r="G23" s="34">
        <f t="shared" si="2"/>
        <v>1755.6276402783828</v>
      </c>
      <c r="H23" s="34">
        <f t="shared" si="3"/>
        <v>143862.84177186573</v>
      </c>
      <c r="I23" s="33">
        <f t="shared" si="4"/>
        <v>8138.686208804953</v>
      </c>
      <c r="J23" s="51">
        <f t="shared" si="5"/>
        <v>1.0299334353552378</v>
      </c>
      <c r="K23" s="216">
        <f t="shared" si="6"/>
        <v>30898.003060657134</v>
      </c>
      <c r="L23" s="34">
        <f t="shared" si="7"/>
        <v>54245.388202695736</v>
      </c>
      <c r="M23" s="33">
        <f t="shared" si="8"/>
        <v>198108.22997456146</v>
      </c>
      <c r="N23" s="217">
        <f t="shared" si="9"/>
        <v>1.0003215847415114</v>
      </c>
      <c r="O23" s="33">
        <f t="shared" si="10"/>
        <v>25008.039618537787</v>
      </c>
      <c r="P23" s="217">
        <f t="shared" si="11"/>
        <v>1.0000000002709994</v>
      </c>
      <c r="Q23" s="34">
        <f t="shared" si="12"/>
        <v>10000.000002709994</v>
      </c>
      <c r="R23" s="34">
        <f t="shared" si="13"/>
        <v>35008.03962124778</v>
      </c>
      <c r="S23" s="34">
        <f t="shared" si="14"/>
        <v>43904.8055834818</v>
      </c>
      <c r="T23" s="34">
        <f t="shared" si="15"/>
        <v>17556.27640754157</v>
      </c>
      <c r="U23" s="33">
        <f t="shared" si="16"/>
        <v>61461.08199102337</v>
      </c>
      <c r="V23" s="34">
        <f t="shared" si="17"/>
        <v>35008.03962124778</v>
      </c>
      <c r="W23" s="34">
        <f t="shared" si="18"/>
        <v>60177.93785075909</v>
      </c>
      <c r="X23" s="34">
        <f t="shared" si="19"/>
        <v>188823.14982980574</v>
      </c>
      <c r="Y23" s="34">
        <f t="shared" si="20"/>
        <v>15760.868428510532</v>
      </c>
      <c r="Z23" s="34">
        <f t="shared" si="21"/>
        <v>90268.43315298128</v>
      </c>
      <c r="AA23" s="33">
        <f t="shared" si="22"/>
        <v>279091.58298278705</v>
      </c>
      <c r="AB23" s="33">
        <f t="shared" si="23"/>
        <v>75938.80627926961</v>
      </c>
      <c r="AC23" s="62">
        <f t="shared" si="24"/>
        <v>56.517</v>
      </c>
      <c r="AD23" s="81">
        <f t="shared" si="25"/>
        <v>0.3</v>
      </c>
      <c r="AE23" s="33">
        <f t="shared" si="26"/>
        <v>329196.45528275013</v>
      </c>
      <c r="AF23" s="33">
        <f t="shared" si="27"/>
        <v>143862.84177186573</v>
      </c>
      <c r="AG23" s="33">
        <f t="shared" si="28"/>
        <v>405135.26156201976</v>
      </c>
      <c r="AH23" s="23">
        <f t="shared" si="29"/>
        <v>-261272.41979015403</v>
      </c>
      <c r="AI23" s="33">
        <f t="shared" si="30"/>
        <v>-979070.9850026092</v>
      </c>
      <c r="AJ23" s="11"/>
      <c r="AL23" s="28"/>
      <c r="AM23" s="105"/>
      <c r="AN23" s="156" t="s">
        <v>151</v>
      </c>
      <c r="AO23" s="160" t="s">
        <v>152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'!B21:'価格・加入者指数 '!B21)</f>
        <v>1.0388468811374958</v>
      </c>
      <c r="D24" s="33">
        <f t="shared" si="0"/>
        <v>1869.9243860474924</v>
      </c>
      <c r="E24" s="10">
        <f>SUM('価格・加入者指数 '!C21:'価格・加入者指数 '!C21)</f>
        <v>0.6397755238831084</v>
      </c>
      <c r="F24" s="34">
        <f t="shared" si="1"/>
        <v>7587.875374096851</v>
      </c>
      <c r="G24" s="34">
        <f t="shared" si="2"/>
        <v>1793.8972463753926</v>
      </c>
      <c r="H24" s="34">
        <f t="shared" si="3"/>
        <v>170265.0384037553</v>
      </c>
      <c r="I24" s="33">
        <f t="shared" si="4"/>
        <v>26402.196631889557</v>
      </c>
      <c r="J24" s="51">
        <f t="shared" si="5"/>
        <v>1.0019615341438095</v>
      </c>
      <c r="K24" s="216">
        <f t="shared" si="6"/>
        <v>30058.846024314284</v>
      </c>
      <c r="L24" s="34">
        <f t="shared" si="7"/>
        <v>53922.48111223931</v>
      </c>
      <c r="M24" s="33">
        <f t="shared" si="8"/>
        <v>224187.5195159946</v>
      </c>
      <c r="N24" s="217">
        <f t="shared" si="9"/>
        <v>1.0002404637560087</v>
      </c>
      <c r="O24" s="33">
        <f t="shared" si="10"/>
        <v>25006.011593900217</v>
      </c>
      <c r="P24" s="217">
        <f t="shared" si="11"/>
        <v>1.0000000000000713</v>
      </c>
      <c r="Q24" s="34">
        <f t="shared" si="12"/>
        <v>10000.000000000713</v>
      </c>
      <c r="R24" s="34">
        <f t="shared" si="13"/>
        <v>35006.01159390093</v>
      </c>
      <c r="S24" s="34">
        <f t="shared" si="14"/>
        <v>44858.21534112874</v>
      </c>
      <c r="T24" s="34">
        <f t="shared" si="15"/>
        <v>17938.972463755206</v>
      </c>
      <c r="U24" s="33">
        <f t="shared" si="16"/>
        <v>62797.18780488395</v>
      </c>
      <c r="V24" s="34">
        <f t="shared" si="17"/>
        <v>35006.01159390093</v>
      </c>
      <c r="W24" s="34">
        <f t="shared" si="18"/>
        <v>55295.5422869399</v>
      </c>
      <c r="X24" s="34">
        <f t="shared" si="19"/>
        <v>173503.4273201754</v>
      </c>
      <c r="Y24" s="34">
        <f t="shared" si="20"/>
        <v>16141.165393064251</v>
      </c>
      <c r="Z24" s="34">
        <f t="shared" si="21"/>
        <v>92446.53718822595</v>
      </c>
      <c r="AA24" s="33">
        <f t="shared" si="22"/>
        <v>265949.96450840135</v>
      </c>
      <c r="AB24" s="33">
        <f t="shared" si="23"/>
        <v>71436.70768000415</v>
      </c>
      <c r="AC24" s="62">
        <f t="shared" si="24"/>
        <v>56.517</v>
      </c>
      <c r="AD24" s="81">
        <f t="shared" si="25"/>
        <v>0.3</v>
      </c>
      <c r="AE24" s="33">
        <f t="shared" si="26"/>
        <v>431120.31513006083</v>
      </c>
      <c r="AF24" s="33">
        <f t="shared" si="27"/>
        <v>170265.0384037553</v>
      </c>
      <c r="AG24" s="33">
        <f t="shared" si="28"/>
        <v>502557.02281006495</v>
      </c>
      <c r="AH24" s="23">
        <f t="shared" si="29"/>
        <v>-332291.98440630967</v>
      </c>
      <c r="AI24" s="33">
        <f t="shared" si="30"/>
        <v>-1311362.9694089189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1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271</v>
      </c>
      <c r="D29" s="147"/>
      <c r="E29" s="148"/>
      <c r="F29" s="2"/>
      <c r="G29" s="19"/>
      <c r="H29" s="90"/>
      <c r="I29" s="2"/>
      <c r="J29" s="38" t="s">
        <v>272</v>
      </c>
      <c r="K29" s="37"/>
      <c r="L29" s="37"/>
      <c r="M29" s="18"/>
      <c r="N29" s="38" t="s">
        <v>120</v>
      </c>
      <c r="O29" s="37"/>
      <c r="P29" s="37"/>
      <c r="Q29" s="18"/>
      <c r="R29" s="2"/>
      <c r="S29" s="2"/>
      <c r="T29" s="2"/>
      <c r="U29" s="2"/>
      <c r="V29" s="2"/>
      <c r="W29" s="38" t="s">
        <v>121</v>
      </c>
      <c r="X29" s="4"/>
      <c r="Y29" s="18"/>
      <c r="Z29" s="2"/>
      <c r="AA29" s="2"/>
      <c r="AB29" s="2"/>
      <c r="AC29" s="42" t="s">
        <v>273</v>
      </c>
      <c r="AD29" s="49"/>
      <c r="AE29" s="18"/>
      <c r="AF29" s="42" t="s">
        <v>123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124</v>
      </c>
      <c r="D30" s="68">
        <f>$AP$4</f>
        <v>1800</v>
      </c>
      <c r="E30" s="18" t="s">
        <v>274</v>
      </c>
      <c r="H30" s="24"/>
      <c r="J30" s="58" t="s">
        <v>275</v>
      </c>
      <c r="K30" s="53" t="s">
        <v>125</v>
      </c>
      <c r="L30" s="82"/>
      <c r="M30" s="59"/>
      <c r="N30" s="58" t="s">
        <v>275</v>
      </c>
      <c r="O30" s="53" t="s">
        <v>125</v>
      </c>
      <c r="P30" s="82"/>
      <c r="Q30" s="59"/>
      <c r="W30" s="53" t="s">
        <v>71</v>
      </c>
      <c r="X30" s="143">
        <f>$AP$6</f>
        <v>0.3187</v>
      </c>
      <c r="Y30" s="35" t="s">
        <v>72</v>
      </c>
      <c r="AC30" s="53" t="s">
        <v>126</v>
      </c>
      <c r="AD30" s="141">
        <f>$AP$8</f>
        <v>56.517</v>
      </c>
      <c r="AE30" s="57" t="s">
        <v>91</v>
      </c>
      <c r="AF30" s="58"/>
      <c r="AO30" s="161"/>
      <c r="AP30" s="12"/>
    </row>
    <row r="31" spans="3:42" s="25" customFormat="1" ht="13.5" thickBot="1">
      <c r="C31" s="67" t="s">
        <v>127</v>
      </c>
      <c r="D31" s="69">
        <f>$AP$5</f>
        <v>0.3</v>
      </c>
      <c r="E31" s="59" t="s">
        <v>95</v>
      </c>
      <c r="H31" s="12"/>
      <c r="J31" s="58" t="s">
        <v>8</v>
      </c>
      <c r="K31" s="58" t="s">
        <v>128</v>
      </c>
      <c r="L31" s="83" t="s">
        <v>129</v>
      </c>
      <c r="M31" s="59"/>
      <c r="N31" s="58" t="s">
        <v>8</v>
      </c>
      <c r="O31" s="58" t="s">
        <v>128</v>
      </c>
      <c r="P31" s="83" t="s">
        <v>129</v>
      </c>
      <c r="Q31" s="59"/>
      <c r="W31" s="53" t="s">
        <v>130</v>
      </c>
      <c r="X31" s="144">
        <f>$AP$7</f>
        <v>0.1746</v>
      </c>
      <c r="Y31" s="35" t="s">
        <v>131</v>
      </c>
      <c r="AC31" s="53" t="s">
        <v>132</v>
      </c>
      <c r="AD31" s="142">
        <f>$AP$9</f>
        <v>0.3</v>
      </c>
      <c r="AE31" s="57" t="s">
        <v>106</v>
      </c>
      <c r="AF31" s="36" t="s">
        <v>133</v>
      </c>
      <c r="AN31" s="155"/>
      <c r="AO31" s="161"/>
      <c r="AP31" s="12"/>
    </row>
    <row r="32" spans="8:43" s="25" customFormat="1" ht="14.25" thickBot="1" thickTop="1">
      <c r="H32" s="12"/>
      <c r="J32" s="58" t="s">
        <v>134</v>
      </c>
      <c r="K32" s="77" t="s">
        <v>135</v>
      </c>
      <c r="L32" s="84">
        <f>$AP$10</f>
        <v>200</v>
      </c>
      <c r="M32" s="59" t="s">
        <v>136</v>
      </c>
      <c r="N32" s="58" t="s">
        <v>134</v>
      </c>
      <c r="O32" s="77" t="s">
        <v>135</v>
      </c>
      <c r="P32" s="84">
        <f>$AP$14</f>
        <v>200</v>
      </c>
      <c r="Q32" s="59" t="s">
        <v>136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276</v>
      </c>
      <c r="K33" s="78" t="s">
        <v>137</v>
      </c>
      <c r="L33" s="85">
        <v>1</v>
      </c>
      <c r="M33" s="58" t="s">
        <v>138</v>
      </c>
      <c r="N33" s="58" t="s">
        <v>139</v>
      </c>
      <c r="O33" s="78" t="s">
        <v>137</v>
      </c>
      <c r="P33" s="85">
        <v>1</v>
      </c>
      <c r="Q33" s="58" t="s">
        <v>138</v>
      </c>
      <c r="AN33" s="155"/>
      <c r="AO33" s="161"/>
      <c r="AP33" s="12"/>
    </row>
    <row r="34" spans="10:42" s="25" customFormat="1" ht="14.25" thickBot="1" thickTop="1">
      <c r="J34" s="53" t="s">
        <v>140</v>
      </c>
      <c r="K34" s="74">
        <f>$AP$11</f>
        <v>5000</v>
      </c>
      <c r="L34" s="84">
        <f>$AP$12</f>
        <v>1.1</v>
      </c>
      <c r="M34" s="59"/>
      <c r="N34" s="53" t="s">
        <v>270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142</v>
      </c>
      <c r="K35" s="75" t="s">
        <v>143</v>
      </c>
      <c r="L35" s="86">
        <f>$L$32-1</f>
        <v>199</v>
      </c>
      <c r="M35" s="42"/>
      <c r="N35" s="140" t="s">
        <v>142</v>
      </c>
      <c r="O35" s="75" t="s">
        <v>143</v>
      </c>
      <c r="P35" s="86">
        <f>$P$32-1</f>
        <v>199</v>
      </c>
      <c r="Q35" s="42"/>
    </row>
    <row r="36" spans="10:17" ht="12.75">
      <c r="J36" s="32"/>
      <c r="K36" s="76" t="s">
        <v>144</v>
      </c>
      <c r="L36" s="87">
        <f>(-1/$K$34)*LN(($L$34-$L$37)/$L$35)</f>
        <v>0.0015191779835437074</v>
      </c>
      <c r="M36" s="42"/>
      <c r="N36" s="32"/>
      <c r="O36" s="76" t="s">
        <v>144</v>
      </c>
      <c r="P36" s="87">
        <f>(-1/$O$34)*LN(($P$34-$P$37)/$P$35)</f>
        <v>0.007595889917718537</v>
      </c>
      <c r="Q36" s="42"/>
    </row>
    <row r="37" spans="10:17" ht="13.5" thickBot="1">
      <c r="J37" s="66"/>
      <c r="K37" s="79" t="s">
        <v>145</v>
      </c>
      <c r="L37" s="87">
        <v>1</v>
      </c>
      <c r="M37" s="42"/>
      <c r="N37" s="66"/>
      <c r="O37" s="79" t="s">
        <v>145</v>
      </c>
      <c r="P37" s="87">
        <v>1</v>
      </c>
      <c r="Q37" s="42"/>
    </row>
    <row r="38" spans="10:17" ht="14.25" thickBot="1" thickTop="1">
      <c r="J38" s="38" t="s">
        <v>277</v>
      </c>
      <c r="K38" s="74">
        <f>$AP$13</f>
        <v>30000</v>
      </c>
      <c r="L38" s="18" t="s">
        <v>111</v>
      </c>
      <c r="M38" s="42"/>
      <c r="N38" s="38" t="s">
        <v>277</v>
      </c>
      <c r="O38" s="74">
        <f>$AP$17</f>
        <v>25000</v>
      </c>
      <c r="P38" s="18" t="s">
        <v>111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159</v>
      </c>
      <c r="Q41" s="37"/>
      <c r="R41" s="37"/>
      <c r="S41" s="18"/>
    </row>
    <row r="42" spans="16:19" ht="12.75">
      <c r="P42" s="58" t="s">
        <v>148</v>
      </c>
      <c r="Q42" s="53" t="s">
        <v>125</v>
      </c>
      <c r="R42" s="82"/>
      <c r="S42" s="59"/>
    </row>
    <row r="43" spans="16:19" ht="13.5" thickBot="1">
      <c r="P43" s="58" t="s">
        <v>8</v>
      </c>
      <c r="Q43" s="58" t="s">
        <v>128</v>
      </c>
      <c r="R43" s="83" t="s">
        <v>129</v>
      </c>
      <c r="S43" s="59"/>
    </row>
    <row r="44" spans="16:19" ht="14.25" thickBot="1" thickTop="1">
      <c r="P44" s="58" t="s">
        <v>113</v>
      </c>
      <c r="Q44" s="77" t="s">
        <v>135</v>
      </c>
      <c r="R44" s="84">
        <f>$AP$18</f>
        <v>100</v>
      </c>
      <c r="S44" s="59" t="s">
        <v>136</v>
      </c>
    </row>
    <row r="45" spans="16:19" ht="14.25" thickBot="1" thickTop="1">
      <c r="P45" s="58" t="s">
        <v>276</v>
      </c>
      <c r="Q45" s="78" t="s">
        <v>137</v>
      </c>
      <c r="R45" s="85">
        <v>1</v>
      </c>
      <c r="S45" s="58" t="s">
        <v>138</v>
      </c>
    </row>
    <row r="46" spans="16:19" ht="14.25" thickBot="1" thickTop="1">
      <c r="P46" s="53" t="s">
        <v>270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142</v>
      </c>
      <c r="Q47" s="75" t="s">
        <v>143</v>
      </c>
      <c r="R47" s="86">
        <f>$R$44-1</f>
        <v>99</v>
      </c>
      <c r="S47" s="42"/>
    </row>
    <row r="48" spans="16:19" ht="12.75">
      <c r="P48" s="32"/>
      <c r="Q48" s="76" t="s">
        <v>144</v>
      </c>
      <c r="R48" s="87">
        <f>(-1/$Q$46)*LN(($R$46-$R$49)/$R$47)</f>
        <v>0.00459511985013459</v>
      </c>
      <c r="S48" s="42"/>
    </row>
    <row r="49" spans="16:19" ht="13.5" thickBot="1">
      <c r="P49" s="66"/>
      <c r="Q49" s="79" t="s">
        <v>145</v>
      </c>
      <c r="R49" s="87">
        <v>1</v>
      </c>
      <c r="S49" s="42"/>
    </row>
    <row r="50" spans="16:19" ht="14.25" thickBot="1" thickTop="1">
      <c r="P50" s="38" t="s">
        <v>277</v>
      </c>
      <c r="Q50" s="74">
        <f>$AP$21</f>
        <v>10000</v>
      </c>
      <c r="R50" s="18" t="s">
        <v>111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Osaka-Gakuin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 Oniki</dc:creator>
  <cp:keywords/>
  <dc:description/>
  <cp:lastModifiedBy>Hajime Oniki</cp:lastModifiedBy>
  <cp:lastPrinted>1999-05-31T17:11:39Z</cp:lastPrinted>
  <dcterms:created xsi:type="dcterms:W3CDTF">1999-05-02T12:37:47Z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